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920" windowHeight="10095"/>
  </bookViews>
  <sheets>
    <sheet name="ხელშეკრულება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ხელშეკრულება!$A$3:$G$205</definedName>
    <definedName name="_xlnm.Print_Titles" localSheetId="0">ხელშეკრულება!$2:$2</definedName>
  </definedNames>
  <calcPr calcId="125725"/>
</workbook>
</file>

<file path=xl/calcChain.xml><?xml version="1.0" encoding="utf-8"?>
<calcChain xmlns="http://schemas.openxmlformats.org/spreadsheetml/2006/main">
  <c r="C135" i="4"/>
  <c r="D180"/>
  <c r="D200" l="1"/>
  <c r="D194"/>
  <c r="D184"/>
  <c r="D182"/>
  <c r="D178"/>
  <c r="D176"/>
  <c r="D175"/>
  <c r="D173"/>
  <c r="D169"/>
  <c r="D168"/>
  <c r="D167"/>
  <c r="D165"/>
  <c r="D164"/>
  <c r="D163"/>
  <c r="D162"/>
  <c r="D158"/>
  <c r="D151"/>
  <c r="D143"/>
  <c r="D138"/>
  <c r="D135"/>
  <c r="D132"/>
  <c r="D131"/>
  <c r="D130"/>
  <c r="D123"/>
  <c r="D122"/>
  <c r="D111"/>
  <c r="D104"/>
  <c r="D93"/>
  <c r="D92"/>
  <c r="D84"/>
  <c r="D88"/>
  <c r="D87"/>
  <c r="D86"/>
  <c r="D85"/>
  <c r="D77"/>
  <c r="D71"/>
  <c r="D70"/>
  <c r="D69"/>
  <c r="D67"/>
  <c r="D5"/>
  <c r="D63"/>
  <c r="D55"/>
  <c r="D51"/>
  <c r="D50"/>
  <c r="D47"/>
  <c r="D46"/>
  <c r="D45"/>
  <c r="D42"/>
  <c r="D41"/>
  <c r="D39"/>
</calcChain>
</file>

<file path=xl/comments1.xml><?xml version="1.0" encoding="utf-8"?>
<comments xmlns="http://schemas.openxmlformats.org/spreadsheetml/2006/main">
  <authors>
    <author>kodikadze</author>
  </authors>
  <commentList>
    <comment ref="D58" authorId="0">
      <text>
        <r>
          <rPr>
            <b/>
            <sz val="9"/>
            <color indexed="81"/>
            <rFont val="Tahoma"/>
            <family val="2"/>
            <charset val="204"/>
          </rPr>
          <t>kodikadze:</t>
        </r>
        <r>
          <rPr>
            <sz val="9"/>
            <color indexed="81"/>
            <rFont val="Tahoma"/>
            <family val="2"/>
            <charset val="204"/>
          </rPr>
          <t xml:space="preserve">
S/o 55./1 15.05.2018w</t>
        </r>
      </text>
    </comment>
    <comment ref="D59" authorId="0">
      <text>
        <r>
          <rPr>
            <b/>
            <sz val="9"/>
            <color indexed="81"/>
            <rFont val="Tahoma"/>
            <charset val="1"/>
          </rPr>
          <t>kodikadze:</t>
        </r>
        <r>
          <rPr>
            <sz val="9"/>
            <color indexed="81"/>
            <rFont val="Tahoma"/>
            <charset val="1"/>
          </rPr>
          <t xml:space="preserve">
S/o 56/1 15.05.2018</t>
        </r>
      </text>
    </comment>
  </commentList>
</comments>
</file>

<file path=xl/sharedStrings.xml><?xml version="1.0" encoding="utf-8"?>
<sst xmlns="http://schemas.openxmlformats.org/spreadsheetml/2006/main" count="617" uniqueCount="295">
  <si>
    <t>შესასყიდი ობიექტის დასახელება</t>
  </si>
  <si>
    <t>შესყიდვის მეთოდი</t>
  </si>
  <si>
    <t>შენიშვნა</t>
  </si>
  <si>
    <t>სსიპ-საქართველოს სტანდარტებისა და მეტროლოგიის ეროვნული სააგენტო</t>
  </si>
  <si>
    <t>კონტაქტური ალკოტესტის, ტექნიკური მდგომარეობის და გამართულად მუშაობას (დაკალიბრება) შემოწმება</t>
  </si>
  <si>
    <t>მომსახურება - გამარტივებული შესყიდვა</t>
  </si>
  <si>
    <t>სს "გეფა" (სს "ჯი პი სი";"ეი-ბი-სი ფარმაცია")</t>
  </si>
  <si>
    <t>ვაქცინა ავაქსიმი 160 U "A" ჰეპატიტის საწინააღმდეგო</t>
  </si>
  <si>
    <t>საქონელი - e-ტენდერი</t>
  </si>
  <si>
    <t>ვაქცინა ეუვაქსი B (B ჰეპატიტის საწინააღმდეგო) (კორეა)</t>
  </si>
  <si>
    <t>შპს "ავერსი ფარმა"</t>
  </si>
  <si>
    <t>ვაქცინა TYPHIM</t>
  </si>
  <si>
    <t>დოქსილინი 100</t>
  </si>
  <si>
    <t>ფ/პ "ბადრი ზაქუტაშვილი"</t>
  </si>
  <si>
    <t>სეიფის გახსნა და დაპროგრამირება</t>
  </si>
  <si>
    <t>შპს "ლეიტექ"</t>
  </si>
  <si>
    <t>საკანცელარიო საქონელი</t>
  </si>
  <si>
    <t>საქონელი - გამარტივებული შესყიდვა</t>
  </si>
  <si>
    <t>შპს "Georgian Elevators"</t>
  </si>
  <si>
    <t>(01.02.18-31.01.19 ჩათვლით) თს ადმინ. შენობის 2 ლიფტი და გ/შტაბის 3 ლიფტი (1 ლიფტის მომსახურება - 247.8 თვეში)</t>
  </si>
  <si>
    <t>შპს "რეგიონმედიამარკეტი"</t>
  </si>
  <si>
    <t>სარეკლამო მომსახურება</t>
  </si>
  <si>
    <t>მომსახურება - e-ტენდერი</t>
  </si>
  <si>
    <t>შპს "აი-გრუპ"</t>
  </si>
  <si>
    <t>კვების პროდუქტები</t>
  </si>
  <si>
    <t>კვების პროდუქტები, სურსათი</t>
  </si>
  <si>
    <t>შპს "ლ.ს.ნ"</t>
  </si>
  <si>
    <t>ელ.ვაზნა, ელ.შტეპსელი, ელ.ჩამრთველი, ბუდე, ელ.ჩამრთველი (ავტომატი)</t>
  </si>
  <si>
    <t>შპს "09.TECH"</t>
  </si>
  <si>
    <t>საინფორმაციო ცენტრის მომსახურება (01.02.18-31.01.19)</t>
  </si>
  <si>
    <t>ინდ. მეწარმე "რევაზი  გაბუნია"</t>
  </si>
  <si>
    <t>თხევადი აირი (ტექნიკური ბუტანი ან/და პროპანი)</t>
  </si>
  <si>
    <t>ააიპ "გამარჯვება პარტნიორობის ალიანსი"</t>
  </si>
  <si>
    <t>სასაჩუქრე კალენდარი</t>
  </si>
  <si>
    <t>სსიპ-საზოგადოებრივი კოლეჯი "გლდანის პროფესიული მომზადების ცენტრი"</t>
  </si>
  <si>
    <t>სწავლის მომსახურება (ავტომობილის შემკეთებელი ელექტრო-ტექნიკოსი - ჯგუფი 22 კაცი) (15.01.18-16.02.18)</t>
  </si>
  <si>
    <t>სსიპ საზოგადოებრივი კოლეჯი "სპექტრი"</t>
  </si>
  <si>
    <t>ტრენინგ კურსების სწავლის მომსახურება</t>
  </si>
  <si>
    <t>სს "სილქნეტი"</t>
  </si>
  <si>
    <t>სატელეფონო მომსახურება</t>
  </si>
  <si>
    <t>შპს "ახალი ქსელები"</t>
  </si>
  <si>
    <t>შპს  "ახტელი"</t>
  </si>
  <si>
    <t>სატელეფონი მომსახურება</t>
  </si>
  <si>
    <t>ციფრული ტელევიზიით მომსახურება</t>
  </si>
  <si>
    <t>შპს "ტოიოტა ცენტრი თბილისი"</t>
  </si>
  <si>
    <t>ავტომობილების ტექნიკური მომსახურება (TOYOTA LAND CRUZER-78)</t>
  </si>
  <si>
    <t>ი/მ "ვლადიმერ თურმანიძე"</t>
  </si>
  <si>
    <t>სუვენირები, საჩუქრები, წარმომადგენლობითი საქონელი</t>
  </si>
  <si>
    <t>შპს "ფოტოსამყარო"</t>
  </si>
  <si>
    <t>ფოტოსურათი (ანაბეჭდი ქაფმუყაოზე კაპა 5მმ., ა2)</t>
  </si>
  <si>
    <t>ფ/პ გენადი კვიკვინია</t>
  </si>
  <si>
    <t>მსაჯით მომსახურება მკლავჭიდში</t>
  </si>
  <si>
    <t>სს "საქკაბელი"</t>
  </si>
  <si>
    <t>სადენები</t>
  </si>
  <si>
    <t>შპს "ენერგეტიკული ალიანსი"</t>
  </si>
  <si>
    <t>საწვავ–საპოხი მასალები</t>
  </si>
  <si>
    <t>შპს "როდენი"</t>
  </si>
  <si>
    <t>სამკერდე ნიშანი მეტალის</t>
  </si>
  <si>
    <t>შპს "ქარფინთერ გრუპი"</t>
  </si>
  <si>
    <t>სამეურნეო საქონელი</t>
  </si>
  <si>
    <t>სამშენებლო მასალები</t>
  </si>
  <si>
    <t>შპს "მედიციმ"</t>
  </si>
  <si>
    <t>მწერების საწინააღმდეგო საშუალება, ტანსაცმლის</t>
  </si>
  <si>
    <t>შპს "არდიექსი"</t>
  </si>
  <si>
    <t>საქართველოს სახელმწიფო დროშა</t>
  </si>
  <si>
    <t>შპს "აიფიემ კვლევები"</t>
  </si>
  <si>
    <t>მედიის სრული სპექტრის ყოველდღიური მონიტორინგი და ანალიზი (www.mediamonitoring.ge/mms)</t>
  </si>
  <si>
    <t>შპს "თბილისის ბიზნეს სახლი"</t>
  </si>
  <si>
    <t>სათარჯიმნო მომსახურება (ინგლისური, გერმანული, ფრანგული)</t>
  </si>
  <si>
    <t>სსიპ "საქართველოს შინაგან საქმეთა სამინისტროს მომსახურების სააგენტო"</t>
  </si>
  <si>
    <t>სააგენტოს მომსახურება</t>
  </si>
  <si>
    <t>სს "სადაზღვევო კომპანია ჯი პი აი ჰოლდინგი"</t>
  </si>
  <si>
    <t>თს თანამშრომელთა სამედიცინო დაზღვევით მომსახურება (თანამშრ.-24.60ლ., ოჯახის წევრი-17.81ლ.)</t>
  </si>
  <si>
    <t>სსიპ "ლევან სამხარაულის სახელობის სასამართლო ექსპერტიზის ეროვნული ბიურო"</t>
  </si>
  <si>
    <t>საექსპერტო მომსახურება</t>
  </si>
  <si>
    <t>შპს "ანკო"</t>
  </si>
  <si>
    <t>ფოტოსურათი Sony</t>
  </si>
  <si>
    <t>შპს "სამეურნეო სამსახური"</t>
  </si>
  <si>
    <t>ნაგვისა და საყოფაცხოვრებო ნარჩენების გატანა (ბათუმი, ფოთი, ქუთაისი, ხელვაჩაური, ზუგდიდი, ხონი, სენაკი, ქობულეთი, ზესტაფონი, საჩხერის რ-ნი, დაბა კოპიტნარი, ვარციხე, მუხიანი</t>
  </si>
  <si>
    <t>შპს "ვიდიჯი გრუპი"</t>
  </si>
  <si>
    <t>შპს "აკვალაინი"</t>
  </si>
  <si>
    <t>საცურაო აუზის მოვლა</t>
  </si>
  <si>
    <t>შპს "ეკო სტილი" ("ჯორჯიან პაინტ კოატინგ")</t>
  </si>
  <si>
    <t>სხვადასხვა სახის საქონელი</t>
  </si>
  <si>
    <t>შპს "სტატიო"</t>
  </si>
  <si>
    <t>შპს "საქაერონავიგაცია"</t>
  </si>
  <si>
    <t>მომსახურება - გამარტივებული შესყიდვა, ექსკლუზივი</t>
  </si>
  <si>
    <t>შპს "ლასარე"</t>
  </si>
  <si>
    <t>თს კუთვნილი ავიატვირთების სატვირთო-სატერმინალო მომსახურება</t>
  </si>
  <si>
    <t>შპს "ივენთ თაიმი"</t>
  </si>
  <si>
    <t>ყვევილების გვირგვინი</t>
  </si>
  <si>
    <t>შპს "ვისოლ პეტროლიუმ ჯორჯია"</t>
  </si>
  <si>
    <t>ჯიპის ტიპის ავტომანქანის 30-ჯერ რეცხვით მომსახურება (ტალონების საფუძველზე)</t>
  </si>
  <si>
    <t>შპს "მეტროლოგი"</t>
  </si>
  <si>
    <t>დაკალიბრება</t>
  </si>
  <si>
    <t>შპს "თბილისი კარგო სერვისი"</t>
  </si>
  <si>
    <t>თხევადი აირი ტექნიკური ბუტანი</t>
  </si>
  <si>
    <t>შპს "ედესი-ჯგუფი" ("დეკორი")</t>
  </si>
  <si>
    <t>ფერდაშლის ფირი 66*60</t>
  </si>
  <si>
    <t>საქონელი - გამარტივებული შესყიდვა, გადაუდებელი</t>
  </si>
  <si>
    <t>შპს "ცნს"</t>
  </si>
  <si>
    <t>გამხსნელი "უაიტ სპირიტი"</t>
  </si>
  <si>
    <t>შპს "ჯმ"</t>
  </si>
  <si>
    <t>ჰიდრავლიკის სითხე მგე-10ა</t>
  </si>
  <si>
    <t>Yakupoglu Tekstil ve Deri Sanayi Ticaret A.S</t>
  </si>
  <si>
    <t>Light Weight Desert Boots (ბათინკები მაღალყელიანი) 37$</t>
  </si>
  <si>
    <t>საქონელი - გამარტივებული შესყიდვა, მთავრობის დადგენილება</t>
  </si>
  <si>
    <t>ფ/პ გია კოშიტაძე</t>
  </si>
  <si>
    <t>მსაჯით მომსახურება (თავისუფალი ჭიდაობა)</t>
  </si>
  <si>
    <t>ფ/პ მერაბი ლოსეურაშვილი</t>
  </si>
  <si>
    <t>მსაჯით მომსახურება</t>
  </si>
  <si>
    <t>შპს "ჯეომედია.ჯი"</t>
  </si>
  <si>
    <t>ჟურნალ-გაზეთები</t>
  </si>
  <si>
    <t>ააიპ საქველმოქმედო ფონდი "ცხოვრება მშვენიერია"</t>
  </si>
  <si>
    <t>ბილეთები</t>
  </si>
  <si>
    <t>სასაჩუქრე მედალიონი</t>
  </si>
  <si>
    <t>შპს "ვორდ"</t>
  </si>
  <si>
    <t>თარგმნით მომსახურება</t>
  </si>
  <si>
    <t>ი/მ "იოსებ მურალაშვილი"</t>
  </si>
  <si>
    <t>რეცხვა და გაუთოვების მომსახურება</t>
  </si>
  <si>
    <t>შპს "ეკონ ჯორჯია"</t>
  </si>
  <si>
    <t>ხუთ პარამეტრიანი იმუნოქრომატული ტესტი A ტიპის - შესაბამისი ჭიქით</t>
  </si>
  <si>
    <t>ნაგვისა და საყოფაცხოვრებო ნარჩენების გატანა</t>
  </si>
  <si>
    <t>შპს "მთარგმნელობითი აპარატურა პლუს"</t>
  </si>
  <si>
    <t>ი/მ "გიორგი ცერცვაძე"</t>
  </si>
  <si>
    <t>შენობა–ნაგებობების მოვლა–პატრონობა, მიმდინარე რემონტი</t>
  </si>
  <si>
    <t>შპს "შეზღუდული შესაძლებლობების მქონე პირთა სოციალური რეაბილიტაციის ცენტრი"</t>
  </si>
  <si>
    <t>პროთეზირების მომსახურება</t>
  </si>
  <si>
    <t>მომსახურება - გამარტივებული შესყიდვა, მთავრობის დადგენილება</t>
  </si>
  <si>
    <t>შპს "დენიმა"</t>
  </si>
  <si>
    <t>კონტაქტური ალკოტესტის, ტექნიკური მდგომარეობის და გამართულად მუშაობის (დაკალიბრება) შემოწმება</t>
  </si>
  <si>
    <t>შპს "allmarket"</t>
  </si>
  <si>
    <t>პერსონალური ყურსასმენი (SVEN)</t>
  </si>
  <si>
    <t>სატელეკომუნიკაციო მოწყობილობები</t>
  </si>
  <si>
    <t>შპს "საქართველოს ფოსტა"</t>
  </si>
  <si>
    <t>საფოსტო მომსახურება</t>
  </si>
  <si>
    <t>შპს "გამა ტური"</t>
  </si>
  <si>
    <t>ელექტრონათურები</t>
  </si>
  <si>
    <t>შპს "EL-Group"</t>
  </si>
  <si>
    <t>ნათურის დროსელი</t>
  </si>
  <si>
    <t>შპს "ტავ ურბან საქართველო"</t>
  </si>
  <si>
    <t>2018 წლის განმავლობაში (არაუგვიანეს 25 დეკემბრისა) დაგეგმილი სამი სადამკვირვებლო ფრენისათვის, სახელმწიფოტა შორის გაფორმებული "ღია ცის" ქვეშ ხელშეკრულების საფუძველზე, ყოველ მისიაზე საჰაერო ჰომალდის სახმელეთო/სააეროპორტო მომსახურება</t>
  </si>
  <si>
    <t>ფოტოსურათი ა4</t>
  </si>
  <si>
    <t>შპს "ახალი ამბები"</t>
  </si>
  <si>
    <t>საინფორმაციო მხარდაჭერა (www.ipn.ge)</t>
  </si>
  <si>
    <t>შპს ,,ნიუსრუმი"</t>
  </si>
  <si>
    <t>საინფორმაციო მომსახურება (www.ambebi.ge; www.kvirispalitra.ge; www.allnews.ge)</t>
  </si>
  <si>
    <t>შპს "პირველი"</t>
  </si>
  <si>
    <t>საინფორმაციო მომსახურება (www.pia.ge)</t>
  </si>
  <si>
    <t>შპს "ახალი ამბების სააგენტო კაუკასუსნიუსი"</t>
  </si>
  <si>
    <t>საინფორმაციო მომსახურება (www.epn.ge)</t>
  </si>
  <si>
    <t>შპს ,,ჯეომედიათივი"</t>
  </si>
  <si>
    <t>სააგენტო "GMTV" საშუალებით საინფორმაციო მხარდაჭერა (www.gmtv.gw)</t>
  </si>
  <si>
    <t>ბენზინი "სუპერი" (ეკო სუპერი), RON98, საბერძნეთი</t>
  </si>
  <si>
    <t>ბენზინი "სუპერი" (ეკო სუპერი) RON98, საბერძნეთი</t>
  </si>
  <si>
    <t>შპს "პენსან ჯორჯია"</t>
  </si>
  <si>
    <t>ქაღალდი პირველი ხარისხის</t>
  </si>
  <si>
    <t>შპს "ჯი-თი მოტორსი"</t>
  </si>
  <si>
    <t>ტექნიკური და სარემონტო მომსახურება (FORD TRANSIT 460E, ავტობუსი)</t>
  </si>
  <si>
    <t>შპს "აიდიეს ბორჯომი თბილისი"</t>
  </si>
  <si>
    <t>ესტონეთის სახელმწიფო დროშა</t>
  </si>
  <si>
    <t>კავშირი სპორტული კლუბი "ნინო სალუქვაძე"</t>
  </si>
  <si>
    <t>08.02.18-12.03.18 ჩათვლით იჯარით აღება "ნინო" სალუქვაძის" სახ-ს სპორტული კლუბის</t>
  </si>
  <si>
    <t>შპს "ოფის-1"</t>
  </si>
  <si>
    <t>სავარძელი ბადის ზედაპირით, ალუმინის ფეხით, გორგოლ.</t>
  </si>
  <si>
    <t>ფოთოსურათების დაბეჭდვა</t>
  </si>
  <si>
    <t>შპს "აქვა-ტერრა"</t>
  </si>
  <si>
    <t>შპს "პანდორა"</t>
  </si>
  <si>
    <t>პოლიგრაფიული მასალები, პროდუქცია</t>
  </si>
  <si>
    <t>შპს "მაი მობაილ+"</t>
  </si>
  <si>
    <t>დენის გარდამქნელი (ადაპტორი)</t>
  </si>
  <si>
    <t>შპს "ბენე"</t>
  </si>
  <si>
    <t>კომპიტერული ტექნიკის აქსესუარები</t>
  </si>
  <si>
    <t>შპს "მაგი"</t>
  </si>
  <si>
    <t>ევრო დიზელის და ევრო რეგულარის ლაბორატპრიული შემოწმება</t>
  </si>
  <si>
    <t>შპს "ეიდი გრუპი"</t>
  </si>
  <si>
    <t>შპს "ჯეპ"</t>
  </si>
  <si>
    <t>შპს "დომინო".</t>
  </si>
  <si>
    <t>ყვავილების გვირგვინი</t>
  </si>
  <si>
    <t>შპს "ივერსი"</t>
  </si>
  <si>
    <t>USB მეხსიერების ბარათი</t>
  </si>
  <si>
    <t>შპს "ჯი-თი-ვი"</t>
  </si>
  <si>
    <t>USB ყურსასმენი</t>
  </si>
  <si>
    <t>ფ/პ ნიკოლოზ მჭედლიშვილი</t>
  </si>
  <si>
    <t>მსაჯით მომსახურება (ხელჩართულ ბრძოლაში)</t>
  </si>
  <si>
    <t>ყვავილები, თაიგულები, გვირგვინები</t>
  </si>
  <si>
    <t>შპს "ავიასაწვავსერვისი"</t>
  </si>
  <si>
    <t>ლაბორატორიული შემოწმება (ანალიზი: საავიაციო ნავთი, ბენზინი, ზეთი, საპოხი ციატიმ)</t>
  </si>
  <si>
    <t>შპს "ენ თი სი"</t>
  </si>
  <si>
    <t>შპს "იუ-ჯი-თი"</t>
  </si>
  <si>
    <t>კომპიურეტული და საოფისე ტექნიკა/ მოწყობილობების მიმდინარე რემონტი</t>
  </si>
  <si>
    <t>A4 ფორმატის მრავალფუნქციური შავ-თეთრი ლაზერული პრინტერი HP</t>
  </si>
  <si>
    <t>სტანდარტული პერსონალური მაგიდის კომპიუტერი -  დესკტოპი (კომპლ.: სისტემის ბლოკი, მონიტორი, კლავიატურა, მაუსი)</t>
  </si>
  <si>
    <t>შპს "ალტა"</t>
  </si>
  <si>
    <t>სტანდარტული პორტაბელური/სატარებელი კომპიუტერი Lenovo/V310-15/</t>
  </si>
  <si>
    <t>შპს "საგა იმპექსი"</t>
  </si>
  <si>
    <t>შპს "გამომცემლობა გრიფონი"</t>
  </si>
  <si>
    <t>სპორტული ტანსაცმელი</t>
  </si>
  <si>
    <t>მობილური ტელეფონი NOKIA 105 DUAL SIM</t>
  </si>
  <si>
    <t>გამხსნელი (ჰიდროვაში) H (ლილვების საწმენდი დაღქიმია)</t>
  </si>
  <si>
    <t>შპს "იზი პრინტი"</t>
  </si>
  <si>
    <t>კარტრიჯების დატენვა/აღდგენის მომსახურება</t>
  </si>
  <si>
    <t>თხევადი აირი (პროპანი ან/და ბუტანი)</t>
  </si>
  <si>
    <t>შპს "მილი"</t>
  </si>
  <si>
    <t>სამშენებლო მასალები (ცივი და ცხელი წყლის მილები, პლ.მუფტა, კანალიზაციის მილიმუხლი. ტრაპი</t>
  </si>
  <si>
    <t>შპს "ჯი-თი ჯგუფი"</t>
  </si>
  <si>
    <t>შპს "ნბ ჰოლდინგი"</t>
  </si>
  <si>
    <t>შპს "ელვა.ჯი"</t>
  </si>
  <si>
    <t>ჟურნალი "არსენალი" (500 ცალი თვეში) - 2.85ლ. 1 ცალი</t>
  </si>
  <si>
    <t>მშენებლობის შემფასებელთა კავშირი</t>
  </si>
  <si>
    <t>ჟურნალ–გაზეთები, წიგნები</t>
  </si>
  <si>
    <t>შპს "პსპ ფარმა"</t>
  </si>
  <si>
    <t>სამედიცინო დანიშნულების საქონელი და მედიკამენტები</t>
  </si>
  <si>
    <t>შპს "პარტნიორი"</t>
  </si>
  <si>
    <t>რბილი ინვენტარი, უნიფორმა</t>
  </si>
  <si>
    <t>შპს "ჯეო ტექსტილი"</t>
  </si>
  <si>
    <t>შპს "MARGIO LTD"</t>
  </si>
  <si>
    <t>წინდები (მუქი ლურჯი ან შავი)</t>
  </si>
  <si>
    <t>შპს "ლაბკოლორ"</t>
  </si>
  <si>
    <t>საბეჭდი ფორმა 650*550სმ.</t>
  </si>
  <si>
    <t>ბალიშები 55*65სმ.</t>
  </si>
  <si>
    <t>შპს "მაგთიკომი"</t>
  </si>
  <si>
    <t>მობილური სატელეფონო მომსახურება</t>
  </si>
  <si>
    <t>თბილისელი დედების კავშირი "არ დავიწყება"</t>
  </si>
  <si>
    <t>შპს "ეს 4 ეს"</t>
  </si>
  <si>
    <t>შპს "კავკასია-პლიუსი"</t>
  </si>
  <si>
    <t>ტაქტიკური ხელთათმანები</t>
  </si>
  <si>
    <t>შპს "სანსონითი"</t>
  </si>
  <si>
    <t>მაისური (ჯავშანჟილეტის ქვეშ ჩასაცმელი)</t>
  </si>
  <si>
    <t>შპს "სავაჭრო ჯგუფი"</t>
  </si>
  <si>
    <t>მესანგრის ნიჩაბი</t>
  </si>
  <si>
    <t>შპს "სარეკლამო ჯგუფი"</t>
  </si>
  <si>
    <t>აბრა 50*30სმ.</t>
  </si>
  <si>
    <t>შპს "GLOBAL DEFENSE GROUP"</t>
  </si>
  <si>
    <t>შპს "ნანო"</t>
  </si>
  <si>
    <t>ბოტასი</t>
  </si>
  <si>
    <t>შპს "სპორტ სალერ ცენტრი"</t>
  </si>
  <si>
    <t>ი/მ "ნაილი მესხი"</t>
  </si>
  <si>
    <t>ფ/პ დავით ჩუტკერაშვილი</t>
  </si>
  <si>
    <t>13.03.18-17.03.18 მსაჯით მომსახურება (ფრენბურთი)</t>
  </si>
  <si>
    <t>შპს "ალპა+"</t>
  </si>
  <si>
    <t>საწვიმარი ლაბადა</t>
  </si>
  <si>
    <t>სპორტული შარვალი-შორტი</t>
  </si>
  <si>
    <t>შპს "ჯი-თი გრუპ"</t>
  </si>
  <si>
    <t>ავტოტექნიკის ტექნიკური და სარემონტო მომსახურება (GOLDEN DRAGON)</t>
  </si>
  <si>
    <t>ავტოტექნიკის ტექნიკური და სარემონტო მომსახურება (FORD CARGO 3542D)</t>
  </si>
  <si>
    <t>სასაჩუქრე მედალიონი (კოინი)</t>
  </si>
  <si>
    <t>მედიკამენტები</t>
  </si>
  <si>
    <t>შპს "დოკუტეკს ჯორჯია"</t>
  </si>
  <si>
    <t>მუზარადის შალითა</t>
  </si>
  <si>
    <t>ი/მ "NAZAR TUHAFIYE"</t>
  </si>
  <si>
    <t>საცვალი</t>
  </si>
  <si>
    <t>შპს "ნოვატორი"</t>
  </si>
  <si>
    <t>ინსიგნიები</t>
  </si>
  <si>
    <t>მწვანე მაისური</t>
  </si>
  <si>
    <t>შპს "სანნა"</t>
  </si>
  <si>
    <t>საოფისე სკამი</t>
  </si>
  <si>
    <t>შპს "ბენნ"</t>
  </si>
  <si>
    <t>სპორტული გრძელსახელოებიანი ქურთუკი  და შარვალი (1კომპლ.-36.64136ლ.)</t>
  </si>
  <si>
    <t>ა(ა)იპ საქართველოს ინტელექტ-კლუბი "რა?სად?როდის?"</t>
  </si>
  <si>
    <t>"რა?სად?როდის?" მონაწილეობის საწევრო გადასახადი 16.03.18-28.12.18 ჩათვლით</t>
  </si>
  <si>
    <t>ფ/პ ვერა ხაჯალია</t>
  </si>
  <si>
    <t>21-26.03.18 კომისიის წევრი (გასაუბრება)</t>
  </si>
  <si>
    <t>ი/მ ვერა ნინიძე</t>
  </si>
  <si>
    <t>საქართველოს სახელმწიფო დროშა 1,3*2მ.</t>
  </si>
  <si>
    <t>ქ. თბილისის მუნიციპალიტეტის საწარმო შპს "ჰერმესი"</t>
  </si>
  <si>
    <t>სხვადასხვა სახის მომსახურება</t>
  </si>
  <si>
    <t>მომსახურება - გამარტივებული შესყიდვა, გადაუდებელი</t>
  </si>
  <si>
    <t>შპს "ჯეო+."</t>
  </si>
  <si>
    <t>ავეჯი საოფისე</t>
  </si>
  <si>
    <t>დროშა 85*31სმ.</t>
  </si>
  <si>
    <t>კონვერტი ა5</t>
  </si>
  <si>
    <t>დროშა</t>
  </si>
  <si>
    <t>შპს "დეკორი"</t>
  </si>
  <si>
    <t>შპს "მკს"</t>
  </si>
  <si>
    <t>ი/მ თორნიკე კალანდაძე</t>
  </si>
  <si>
    <t>სპორტული ინვენტარი</t>
  </si>
  <si>
    <t>შპს "ნიმა"</t>
  </si>
  <si>
    <t>შპს "ოთობმს" ("ბათუმი-2007")</t>
  </si>
  <si>
    <t>შპს "გაგუ"</t>
  </si>
  <si>
    <t>კომპასი</t>
  </si>
  <si>
    <t>შპს "ავე"</t>
  </si>
  <si>
    <t>ფაილი BU 35 მიკრონი A4</t>
  </si>
  <si>
    <t>ყელის სათბუნებელი</t>
  </si>
  <si>
    <t>კორპორაცია "ფოთის საზღვაო ნავსადგური"</t>
  </si>
  <si>
    <t>კონტეინერის გადმოტვირთვა გემიდან-ავტოტრანსპორტში 370$</t>
  </si>
  <si>
    <t>შპს "კომფორტი"</t>
  </si>
  <si>
    <t>დიზელის სანთურა</t>
  </si>
  <si>
    <t>ხელშეკრულება შეწყდა</t>
  </si>
  <si>
    <t>ხელშეკრულების გაფორმების თარიღი</t>
  </si>
  <si>
    <t>მომწოდებელი</t>
  </si>
  <si>
    <t xml:space="preserve">ხელშეკრულების მიმდინარე ღირებულება </t>
  </si>
  <si>
    <t xml:space="preserve">გადახდა </t>
  </si>
  <si>
    <t>2018 წლის განმავლობაში დაგეგმილი სადამკვირვებლო ფრენებისთვის, სახელმწიფოტა შორის გაფორმებული "ღია ცის" ხელშეკრულების საფუძველზე უზრუნველყოფა ყოველ მისიაზე საჰაერო ხომალდი, საქართველოს აეროპორტში მიღება-გასტუმრებისთვის აუცილებელი ტერმინალის სააერნოსნო მომსახურება</t>
  </si>
  <si>
    <t>მწერების საწინააღმდეგო საშუალება, კანის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</si>
</sst>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"/>
      <scheme val="minor"/>
    </font>
    <font>
      <sz val="8"/>
      <color theme="1"/>
      <name val="Sylfaen"/>
      <family val="1"/>
    </font>
    <font>
      <b/>
      <sz val="7"/>
      <color theme="1"/>
      <name val="Sylfaen"/>
      <family val="1"/>
    </font>
    <font>
      <b/>
      <sz val="7"/>
      <color theme="1"/>
      <name val="Calibri"/>
      <family val="2"/>
      <charset val="1"/>
      <scheme val="minor"/>
    </font>
    <font>
      <sz val="7"/>
      <color theme="1"/>
      <name val="Sylfaen"/>
      <family val="1"/>
    </font>
    <font>
      <sz val="7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538ED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Normal="100" workbookViewId="0">
      <pane ySplit="3" topLeftCell="A4" activePane="bottomLeft" state="frozen"/>
      <selection pane="bottomLeft" activeCell="E6" sqref="E6"/>
    </sheetView>
  </sheetViews>
  <sheetFormatPr defaultRowHeight="15"/>
  <cols>
    <col min="1" max="1" width="14.140625" style="22" customWidth="1"/>
    <col min="2" max="2" width="21.85546875" style="19" customWidth="1"/>
    <col min="3" max="3" width="14.5703125" style="16" customWidth="1"/>
    <col min="4" max="4" width="15.5703125" style="16" customWidth="1"/>
    <col min="5" max="5" width="40.5703125" style="11" customWidth="1"/>
    <col min="6" max="6" width="15.5703125" style="19" customWidth="1"/>
    <col min="7" max="7" width="20.5703125" style="19" customWidth="1"/>
  </cols>
  <sheetData>
    <row r="1" spans="1:7" s="1" customFormat="1" ht="42.75" customHeight="1">
      <c r="A1" s="4" t="s">
        <v>289</v>
      </c>
      <c r="B1" s="5" t="s">
        <v>290</v>
      </c>
      <c r="C1" s="6" t="s">
        <v>291</v>
      </c>
      <c r="D1" s="6" t="s">
        <v>292</v>
      </c>
      <c r="E1" s="7" t="s">
        <v>0</v>
      </c>
      <c r="F1" s="5" t="s">
        <v>1</v>
      </c>
      <c r="G1" s="5" t="s">
        <v>2</v>
      </c>
    </row>
    <row r="2" spans="1:7" s="3" customFormat="1" ht="14.25" customHeight="1">
      <c r="A2" s="7">
        <v>2</v>
      </c>
      <c r="B2" s="7">
        <v>3</v>
      </c>
      <c r="C2" s="7">
        <v>4</v>
      </c>
      <c r="D2" s="7">
        <v>5</v>
      </c>
      <c r="E2" s="7">
        <v>6</v>
      </c>
      <c r="F2" s="7">
        <v>7</v>
      </c>
      <c r="G2" s="7">
        <v>8</v>
      </c>
    </row>
    <row r="3" spans="1:7" s="2" customFormat="1" ht="15.75" customHeight="1">
      <c r="A3" s="21"/>
      <c r="B3" s="17"/>
      <c r="C3" s="12"/>
      <c r="D3" s="12"/>
      <c r="E3" s="9"/>
      <c r="F3" s="17"/>
      <c r="G3" s="17"/>
    </row>
    <row r="4" spans="1:7" ht="45">
      <c r="A4" s="23">
        <v>43104</v>
      </c>
      <c r="B4" s="18" t="s">
        <v>3</v>
      </c>
      <c r="C4" s="15">
        <v>158</v>
      </c>
      <c r="D4" s="13">
        <v>158</v>
      </c>
      <c r="E4" s="10" t="s">
        <v>4</v>
      </c>
      <c r="F4" s="18" t="s">
        <v>5</v>
      </c>
      <c r="G4" s="8"/>
    </row>
    <row r="5" spans="1:7" ht="30" customHeight="1">
      <c r="A5" s="23">
        <v>43105</v>
      </c>
      <c r="B5" s="18" t="s">
        <v>6</v>
      </c>
      <c r="C5" s="15">
        <v>108749</v>
      </c>
      <c r="D5" s="14">
        <f>34351.89+74397.11</f>
        <v>108749</v>
      </c>
      <c r="E5" s="10" t="s">
        <v>7</v>
      </c>
      <c r="F5" s="18" t="s">
        <v>8</v>
      </c>
      <c r="G5" s="8"/>
    </row>
    <row r="6" spans="1:7" ht="22.5">
      <c r="A6" s="23">
        <v>43105</v>
      </c>
      <c r="B6" s="18" t="s">
        <v>6</v>
      </c>
      <c r="C6" s="15">
        <v>122000</v>
      </c>
      <c r="D6" s="13">
        <v>122000</v>
      </c>
      <c r="E6" s="10" t="s">
        <v>9</v>
      </c>
      <c r="F6" s="18" t="s">
        <v>8</v>
      </c>
      <c r="G6" s="8"/>
    </row>
    <row r="7" spans="1:7" ht="22.5">
      <c r="A7" s="23">
        <v>43105</v>
      </c>
      <c r="B7" s="18" t="s">
        <v>10</v>
      </c>
      <c r="C7" s="15">
        <v>18816</v>
      </c>
      <c r="D7" s="13">
        <v>18816</v>
      </c>
      <c r="E7" s="10" t="s">
        <v>11</v>
      </c>
      <c r="F7" s="18" t="s">
        <v>8</v>
      </c>
      <c r="G7" s="8"/>
    </row>
    <row r="8" spans="1:7" ht="22.5">
      <c r="A8" s="23">
        <v>43105</v>
      </c>
      <c r="B8" s="18" t="s">
        <v>6</v>
      </c>
      <c r="C8" s="15">
        <v>71948.52</v>
      </c>
      <c r="D8" s="13">
        <v>71948.52</v>
      </c>
      <c r="E8" s="10" t="s">
        <v>12</v>
      </c>
      <c r="F8" s="18" t="s">
        <v>8</v>
      </c>
      <c r="G8" s="8"/>
    </row>
    <row r="9" spans="1:7" ht="33.75">
      <c r="A9" s="23">
        <v>43108</v>
      </c>
      <c r="B9" s="18" t="s">
        <v>13</v>
      </c>
      <c r="C9" s="15">
        <v>250</v>
      </c>
      <c r="D9" s="13">
        <v>250</v>
      </c>
      <c r="E9" s="10" t="s">
        <v>14</v>
      </c>
      <c r="F9" s="18" t="s">
        <v>5</v>
      </c>
      <c r="G9" s="8"/>
    </row>
    <row r="10" spans="1:7" ht="33.75">
      <c r="A10" s="23">
        <v>43109</v>
      </c>
      <c r="B10" s="18" t="s">
        <v>15</v>
      </c>
      <c r="C10" s="15">
        <v>480</v>
      </c>
      <c r="D10" s="13">
        <v>480</v>
      </c>
      <c r="E10" s="10" t="s">
        <v>16</v>
      </c>
      <c r="F10" s="18" t="s">
        <v>17</v>
      </c>
      <c r="G10" s="8"/>
    </row>
    <row r="11" spans="1:7" ht="33.75">
      <c r="A11" s="23">
        <v>43109</v>
      </c>
      <c r="B11" s="18" t="s">
        <v>18</v>
      </c>
      <c r="C11" s="15">
        <v>14868</v>
      </c>
      <c r="D11" s="13">
        <v>4956</v>
      </c>
      <c r="E11" s="10" t="s">
        <v>19</v>
      </c>
      <c r="F11" s="18" t="s">
        <v>5</v>
      </c>
      <c r="G11" s="8"/>
    </row>
    <row r="12" spans="1:7" ht="22.5">
      <c r="A12" s="23">
        <v>43110</v>
      </c>
      <c r="B12" s="18" t="s">
        <v>20</v>
      </c>
      <c r="C12" s="15">
        <v>39999.64</v>
      </c>
      <c r="D12" s="13">
        <v>0</v>
      </c>
      <c r="E12" s="10" t="s">
        <v>21</v>
      </c>
      <c r="F12" s="18" t="s">
        <v>22</v>
      </c>
      <c r="G12" s="8"/>
    </row>
    <row r="13" spans="1:7" ht="33.75">
      <c r="A13" s="23">
        <v>43111</v>
      </c>
      <c r="B13" s="18" t="s">
        <v>23</v>
      </c>
      <c r="C13" s="15">
        <v>490.23</v>
      </c>
      <c r="D13" s="13">
        <v>266.86</v>
      </c>
      <c r="E13" s="10" t="s">
        <v>24</v>
      </c>
      <c r="F13" s="18" t="s">
        <v>17</v>
      </c>
      <c r="G13" s="18"/>
    </row>
    <row r="14" spans="1:7" ht="22.5">
      <c r="A14" s="23">
        <v>43111</v>
      </c>
      <c r="B14" s="18" t="s">
        <v>23</v>
      </c>
      <c r="C14" s="15">
        <v>37878</v>
      </c>
      <c r="D14" s="13">
        <v>0</v>
      </c>
      <c r="E14" s="10" t="s">
        <v>25</v>
      </c>
      <c r="F14" s="18" t="s">
        <v>8</v>
      </c>
      <c r="G14" s="18" t="s">
        <v>288</v>
      </c>
    </row>
    <row r="15" spans="1:7" ht="22.5">
      <c r="A15" s="23">
        <v>43111</v>
      </c>
      <c r="B15" s="18" t="s">
        <v>26</v>
      </c>
      <c r="C15" s="15">
        <v>44576.9</v>
      </c>
      <c r="D15" s="13">
        <v>34169.26</v>
      </c>
      <c r="E15" s="10" t="s">
        <v>27</v>
      </c>
      <c r="F15" s="18" t="s">
        <v>8</v>
      </c>
      <c r="G15" s="18" t="s">
        <v>288</v>
      </c>
    </row>
    <row r="16" spans="1:7" ht="22.5">
      <c r="A16" s="23">
        <v>43111</v>
      </c>
      <c r="B16" s="18" t="s">
        <v>28</v>
      </c>
      <c r="C16" s="15">
        <v>483.8</v>
      </c>
      <c r="D16" s="13">
        <v>7.25</v>
      </c>
      <c r="E16" s="10" t="s">
        <v>29</v>
      </c>
      <c r="F16" s="18" t="s">
        <v>22</v>
      </c>
      <c r="G16" s="8"/>
    </row>
    <row r="17" spans="1:7" ht="33.75">
      <c r="A17" s="23">
        <v>43111</v>
      </c>
      <c r="B17" s="18" t="s">
        <v>30</v>
      </c>
      <c r="C17" s="15">
        <v>492.1</v>
      </c>
      <c r="D17" s="13">
        <v>492.1</v>
      </c>
      <c r="E17" s="10" t="s">
        <v>31</v>
      </c>
      <c r="F17" s="18" t="s">
        <v>17</v>
      </c>
      <c r="G17" s="8"/>
    </row>
    <row r="18" spans="1:7" ht="33.75">
      <c r="A18" s="23">
        <v>43111</v>
      </c>
      <c r="B18" s="18" t="s">
        <v>32</v>
      </c>
      <c r="C18" s="15">
        <v>1500</v>
      </c>
      <c r="D18" s="13">
        <v>1500</v>
      </c>
      <c r="E18" s="10" t="s">
        <v>33</v>
      </c>
      <c r="F18" s="18" t="s">
        <v>17</v>
      </c>
      <c r="G18" s="8"/>
    </row>
    <row r="19" spans="1:7" ht="45">
      <c r="A19" s="23">
        <v>43111</v>
      </c>
      <c r="B19" s="18" t="s">
        <v>34</v>
      </c>
      <c r="C19" s="15">
        <v>2560</v>
      </c>
      <c r="D19" s="13">
        <v>2560</v>
      </c>
      <c r="E19" s="10" t="s">
        <v>35</v>
      </c>
      <c r="F19" s="18" t="s">
        <v>5</v>
      </c>
      <c r="G19" s="8"/>
    </row>
    <row r="20" spans="1:7" ht="33.75">
      <c r="A20" s="23">
        <v>43111</v>
      </c>
      <c r="B20" s="18" t="s">
        <v>36</v>
      </c>
      <c r="C20" s="15">
        <v>9700</v>
      </c>
      <c r="D20" s="13">
        <v>9700</v>
      </c>
      <c r="E20" s="10" t="s">
        <v>37</v>
      </c>
      <c r="F20" s="18" t="s">
        <v>5</v>
      </c>
      <c r="G20" s="8"/>
    </row>
    <row r="21" spans="1:7" ht="22.5">
      <c r="A21" s="23">
        <v>43112</v>
      </c>
      <c r="B21" s="18" t="s">
        <v>38</v>
      </c>
      <c r="C21" s="15">
        <v>78240</v>
      </c>
      <c r="D21" s="13">
        <v>13383.74</v>
      </c>
      <c r="E21" s="10" t="s">
        <v>39</v>
      </c>
      <c r="F21" s="18" t="s">
        <v>22</v>
      </c>
      <c r="G21" s="8"/>
    </row>
    <row r="22" spans="1:7" ht="22.5">
      <c r="A22" s="23">
        <v>43112</v>
      </c>
      <c r="B22" s="18" t="s">
        <v>38</v>
      </c>
      <c r="C22" s="15">
        <v>21150</v>
      </c>
      <c r="D22" s="13">
        <v>5271.38</v>
      </c>
      <c r="E22" s="10" t="s">
        <v>39</v>
      </c>
      <c r="F22" s="18" t="s">
        <v>22</v>
      </c>
      <c r="G22" s="8"/>
    </row>
    <row r="23" spans="1:7" ht="22.5">
      <c r="A23" s="23">
        <v>43112</v>
      </c>
      <c r="B23" s="18" t="s">
        <v>40</v>
      </c>
      <c r="C23" s="15">
        <v>5756</v>
      </c>
      <c r="D23" s="13">
        <v>1485.88</v>
      </c>
      <c r="E23" s="10" t="s">
        <v>39</v>
      </c>
      <c r="F23" s="18" t="s">
        <v>22</v>
      </c>
      <c r="G23" s="8"/>
    </row>
    <row r="24" spans="1:7" ht="22.5">
      <c r="A24" s="23">
        <v>43112</v>
      </c>
      <c r="B24" s="18" t="s">
        <v>41</v>
      </c>
      <c r="C24" s="15">
        <v>3816</v>
      </c>
      <c r="D24" s="13">
        <v>732.44</v>
      </c>
      <c r="E24" s="10" t="s">
        <v>42</v>
      </c>
      <c r="F24" s="18" t="s">
        <v>22</v>
      </c>
      <c r="G24" s="8"/>
    </row>
    <row r="25" spans="1:7" ht="22.5">
      <c r="A25" s="23">
        <v>43112</v>
      </c>
      <c r="B25" s="18" t="s">
        <v>38</v>
      </c>
      <c r="C25" s="15">
        <v>26820</v>
      </c>
      <c r="D25" s="13">
        <v>6580.96</v>
      </c>
      <c r="E25" s="10" t="s">
        <v>43</v>
      </c>
      <c r="F25" s="18" t="s">
        <v>22</v>
      </c>
      <c r="G25" s="8"/>
    </row>
    <row r="26" spans="1:7" ht="33.75">
      <c r="A26" s="23">
        <v>43112</v>
      </c>
      <c r="B26" s="18" t="s">
        <v>44</v>
      </c>
      <c r="C26" s="15">
        <v>20000</v>
      </c>
      <c r="D26" s="13">
        <v>0</v>
      </c>
      <c r="E26" s="10" t="s">
        <v>45</v>
      </c>
      <c r="F26" s="18" t="s">
        <v>5</v>
      </c>
      <c r="G26" s="8"/>
    </row>
    <row r="27" spans="1:7" ht="33.75">
      <c r="A27" s="23">
        <v>43112</v>
      </c>
      <c r="B27" s="18" t="s">
        <v>46</v>
      </c>
      <c r="C27" s="15">
        <v>9822.5</v>
      </c>
      <c r="D27" s="13">
        <v>9822.5</v>
      </c>
      <c r="E27" s="10" t="s">
        <v>47</v>
      </c>
      <c r="F27" s="18" t="s">
        <v>17</v>
      </c>
      <c r="G27" s="8"/>
    </row>
    <row r="28" spans="1:7" ht="33.75">
      <c r="A28" s="23">
        <v>43115</v>
      </c>
      <c r="B28" s="18" t="s">
        <v>48</v>
      </c>
      <c r="C28" s="15">
        <v>63.51</v>
      </c>
      <c r="D28" s="13">
        <v>63.51</v>
      </c>
      <c r="E28" s="10" t="s">
        <v>49</v>
      </c>
      <c r="F28" s="18" t="s">
        <v>17</v>
      </c>
      <c r="G28" s="8"/>
    </row>
    <row r="29" spans="1:7" ht="33.75">
      <c r="A29" s="23">
        <v>43115</v>
      </c>
      <c r="B29" s="18" t="s">
        <v>50</v>
      </c>
      <c r="C29" s="15">
        <v>480</v>
      </c>
      <c r="D29" s="13">
        <v>480</v>
      </c>
      <c r="E29" s="10" t="s">
        <v>51</v>
      </c>
      <c r="F29" s="18" t="s">
        <v>5</v>
      </c>
      <c r="G29" s="8"/>
    </row>
    <row r="30" spans="1:7" ht="22.5">
      <c r="A30" s="23">
        <v>43115</v>
      </c>
      <c r="B30" s="18" t="s">
        <v>52</v>
      </c>
      <c r="C30" s="15">
        <v>120660.9</v>
      </c>
      <c r="D30" s="13">
        <v>120660.9</v>
      </c>
      <c r="E30" s="10" t="s">
        <v>53</v>
      </c>
      <c r="F30" s="18" t="s">
        <v>8</v>
      </c>
      <c r="G30" s="8"/>
    </row>
    <row r="31" spans="1:7" ht="22.5">
      <c r="A31" s="23">
        <v>43115</v>
      </c>
      <c r="B31" s="18" t="s">
        <v>54</v>
      </c>
      <c r="C31" s="15">
        <v>109858</v>
      </c>
      <c r="D31" s="13">
        <v>109858</v>
      </c>
      <c r="E31" s="10" t="s">
        <v>55</v>
      </c>
      <c r="F31" s="18" t="s">
        <v>8</v>
      </c>
      <c r="G31" s="8"/>
    </row>
    <row r="32" spans="1:7" ht="22.5">
      <c r="A32" s="23">
        <v>43115</v>
      </c>
      <c r="B32" s="18" t="s">
        <v>56</v>
      </c>
      <c r="C32" s="15">
        <v>4400</v>
      </c>
      <c r="D32" s="13">
        <v>4400</v>
      </c>
      <c r="E32" s="10" t="s">
        <v>57</v>
      </c>
      <c r="F32" s="18" t="s">
        <v>8</v>
      </c>
      <c r="G32" s="8"/>
    </row>
    <row r="33" spans="1:7" ht="22.5">
      <c r="A33" s="23">
        <v>43115</v>
      </c>
      <c r="B33" s="18" t="s">
        <v>58</v>
      </c>
      <c r="C33" s="15">
        <v>11517.98</v>
      </c>
      <c r="D33" s="13">
        <v>11517.98</v>
      </c>
      <c r="E33" s="10" t="s">
        <v>59</v>
      </c>
      <c r="F33" s="18" t="s">
        <v>8</v>
      </c>
      <c r="G33" s="8"/>
    </row>
    <row r="34" spans="1:7" ht="22.5">
      <c r="A34" s="23">
        <v>43115</v>
      </c>
      <c r="B34" s="18" t="s">
        <v>26</v>
      </c>
      <c r="C34" s="15">
        <v>78796.89</v>
      </c>
      <c r="D34" s="13">
        <v>36806.559999999998</v>
      </c>
      <c r="E34" s="10" t="s">
        <v>60</v>
      </c>
      <c r="F34" s="18" t="s">
        <v>8</v>
      </c>
      <c r="G34" s="8"/>
    </row>
    <row r="35" spans="1:7" ht="22.5">
      <c r="A35" s="23">
        <v>43115</v>
      </c>
      <c r="B35" s="18" t="s">
        <v>61</v>
      </c>
      <c r="C35" s="15">
        <v>59500</v>
      </c>
      <c r="D35" s="13">
        <v>59500</v>
      </c>
      <c r="E35" s="10" t="s">
        <v>62</v>
      </c>
      <c r="F35" s="18" t="s">
        <v>8</v>
      </c>
      <c r="G35" s="8"/>
    </row>
    <row r="36" spans="1:7" ht="30.75" customHeight="1">
      <c r="A36" s="23">
        <v>43115</v>
      </c>
      <c r="B36" s="18" t="s">
        <v>61</v>
      </c>
      <c r="C36" s="15">
        <v>69480</v>
      </c>
      <c r="D36" s="13">
        <v>69480</v>
      </c>
      <c r="E36" s="10" t="s">
        <v>294</v>
      </c>
      <c r="F36" s="18" t="s">
        <v>8</v>
      </c>
      <c r="G36" s="8"/>
    </row>
    <row r="37" spans="1:7" ht="33.75">
      <c r="A37" s="23">
        <v>43115</v>
      </c>
      <c r="B37" s="18" t="s">
        <v>63</v>
      </c>
      <c r="C37" s="15">
        <v>495</v>
      </c>
      <c r="D37" s="13">
        <v>495</v>
      </c>
      <c r="E37" s="10" t="s">
        <v>64</v>
      </c>
      <c r="F37" s="18" t="s">
        <v>17</v>
      </c>
      <c r="G37" s="8"/>
    </row>
    <row r="38" spans="1:7" ht="33.75">
      <c r="A38" s="23">
        <v>43115</v>
      </c>
      <c r="B38" s="18" t="s">
        <v>65</v>
      </c>
      <c r="C38" s="15">
        <v>3285</v>
      </c>
      <c r="D38" s="13">
        <v>3285</v>
      </c>
      <c r="E38" s="10" t="s">
        <v>66</v>
      </c>
      <c r="F38" s="18" t="s">
        <v>5</v>
      </c>
      <c r="G38" s="8"/>
    </row>
    <row r="39" spans="1:7" ht="22.5">
      <c r="A39" s="23">
        <v>43116</v>
      </c>
      <c r="B39" s="18" t="s">
        <v>67</v>
      </c>
      <c r="C39" s="15">
        <v>30000</v>
      </c>
      <c r="D39" s="13">
        <f>212.4+252.23+3901.87+946.95</f>
        <v>5313.45</v>
      </c>
      <c r="E39" s="10" t="s">
        <v>68</v>
      </c>
      <c r="F39" s="18" t="s">
        <v>22</v>
      </c>
      <c r="G39" s="8"/>
    </row>
    <row r="40" spans="1:7" ht="45">
      <c r="A40" s="23">
        <v>43116</v>
      </c>
      <c r="B40" s="18" t="s">
        <v>69</v>
      </c>
      <c r="C40" s="15">
        <v>9000</v>
      </c>
      <c r="D40" s="13">
        <v>1920</v>
      </c>
      <c r="E40" s="10" t="s">
        <v>70</v>
      </c>
      <c r="F40" s="18" t="s">
        <v>5</v>
      </c>
      <c r="G40" s="8"/>
    </row>
    <row r="41" spans="1:7" ht="33.75">
      <c r="A41" s="23">
        <v>43117</v>
      </c>
      <c r="B41" s="18" t="s">
        <v>71</v>
      </c>
      <c r="C41" s="15">
        <v>15220000</v>
      </c>
      <c r="D41" s="13">
        <f>1156853.59+1160210.1+1186382.55</f>
        <v>3503446.24</v>
      </c>
      <c r="E41" s="10" t="s">
        <v>72</v>
      </c>
      <c r="F41" s="18" t="s">
        <v>22</v>
      </c>
      <c r="G41" s="8"/>
    </row>
    <row r="42" spans="1:7" ht="45">
      <c r="A42" s="23">
        <v>43118</v>
      </c>
      <c r="B42" s="18" t="s">
        <v>73</v>
      </c>
      <c r="C42" s="15">
        <v>100000</v>
      </c>
      <c r="D42" s="13">
        <f>30435.5+12500+8940+9865+2580</f>
        <v>64320.5</v>
      </c>
      <c r="E42" s="10" t="s">
        <v>74</v>
      </c>
      <c r="F42" s="18" t="s">
        <v>5</v>
      </c>
      <c r="G42" s="8"/>
    </row>
    <row r="43" spans="1:7" ht="22.5">
      <c r="A43" s="23">
        <v>43118</v>
      </c>
      <c r="B43" s="18" t="s">
        <v>23</v>
      </c>
      <c r="C43" s="15">
        <v>86735.9</v>
      </c>
      <c r="D43" s="13">
        <v>186.56</v>
      </c>
      <c r="E43" s="10" t="s">
        <v>24</v>
      </c>
      <c r="F43" s="18" t="s">
        <v>8</v>
      </c>
      <c r="G43" s="18" t="s">
        <v>288</v>
      </c>
    </row>
    <row r="44" spans="1:7" ht="33.75">
      <c r="A44" s="23">
        <v>43118</v>
      </c>
      <c r="B44" s="18" t="s">
        <v>75</v>
      </c>
      <c r="C44" s="15">
        <v>800</v>
      </c>
      <c r="D44" s="13">
        <v>800</v>
      </c>
      <c r="E44" s="10" t="s">
        <v>76</v>
      </c>
      <c r="F44" s="18" t="s">
        <v>17</v>
      </c>
      <c r="G44" s="8"/>
    </row>
    <row r="45" spans="1:7" ht="45">
      <c r="A45" s="23">
        <v>43118</v>
      </c>
      <c r="B45" s="18" t="s">
        <v>77</v>
      </c>
      <c r="C45" s="15">
        <v>118000</v>
      </c>
      <c r="D45" s="20">
        <f>34243.6+9416.4+826</f>
        <v>44486</v>
      </c>
      <c r="E45" s="10" t="s">
        <v>78</v>
      </c>
      <c r="F45" s="18" t="s">
        <v>22</v>
      </c>
      <c r="G45" s="8"/>
    </row>
    <row r="46" spans="1:7" ht="22.5">
      <c r="A46" s="23">
        <v>43118</v>
      </c>
      <c r="B46" s="18" t="s">
        <v>79</v>
      </c>
      <c r="C46" s="15">
        <v>7788</v>
      </c>
      <c r="D46" s="20">
        <f>6324.83+1463.17</f>
        <v>7788</v>
      </c>
      <c r="E46" s="10" t="s">
        <v>59</v>
      </c>
      <c r="F46" s="18" t="s">
        <v>8</v>
      </c>
      <c r="G46" s="8"/>
    </row>
    <row r="47" spans="1:7" ht="22.5">
      <c r="A47" s="23">
        <v>43118</v>
      </c>
      <c r="B47" s="18" t="s">
        <v>80</v>
      </c>
      <c r="C47" s="15">
        <v>11115.6</v>
      </c>
      <c r="D47" s="20">
        <f>2778.9+926.3</f>
        <v>3705.2</v>
      </c>
      <c r="E47" s="10" t="s">
        <v>81</v>
      </c>
      <c r="F47" s="18" t="s">
        <v>22</v>
      </c>
      <c r="G47" s="8"/>
    </row>
    <row r="48" spans="1:7" ht="33.75">
      <c r="A48" s="23">
        <v>43118</v>
      </c>
      <c r="B48" s="18" t="s">
        <v>82</v>
      </c>
      <c r="C48" s="15">
        <v>41890</v>
      </c>
      <c r="D48" s="13">
        <v>41890</v>
      </c>
      <c r="E48" s="10" t="s">
        <v>83</v>
      </c>
      <c r="F48" s="18" t="s">
        <v>8</v>
      </c>
      <c r="G48" s="8"/>
    </row>
    <row r="49" spans="1:7" ht="22.5">
      <c r="A49" s="23">
        <v>43118</v>
      </c>
      <c r="B49" s="18" t="s">
        <v>84</v>
      </c>
      <c r="C49" s="15">
        <v>7023.36</v>
      </c>
      <c r="D49" s="13">
        <v>7023.36</v>
      </c>
      <c r="E49" s="10" t="s">
        <v>59</v>
      </c>
      <c r="F49" s="18" t="s">
        <v>8</v>
      </c>
      <c r="G49" s="8"/>
    </row>
    <row r="50" spans="1:7" ht="78.75">
      <c r="A50" s="23">
        <v>43118</v>
      </c>
      <c r="B50" s="18" t="s">
        <v>85</v>
      </c>
      <c r="C50" s="15">
        <v>15000</v>
      </c>
      <c r="D50" s="20">
        <f>2733.42*2</f>
        <v>5466.84</v>
      </c>
      <c r="E50" s="10" t="s">
        <v>293</v>
      </c>
      <c r="F50" s="18" t="s">
        <v>86</v>
      </c>
      <c r="G50" s="8"/>
    </row>
    <row r="51" spans="1:7" ht="45">
      <c r="A51" s="23">
        <v>43118</v>
      </c>
      <c r="B51" s="18" t="s">
        <v>87</v>
      </c>
      <c r="C51" s="15">
        <v>15000</v>
      </c>
      <c r="D51" s="20">
        <f>2220.03+129.78</f>
        <v>2349.8100000000004</v>
      </c>
      <c r="E51" s="10" t="s">
        <v>88</v>
      </c>
      <c r="F51" s="18" t="s">
        <v>86</v>
      </c>
      <c r="G51" s="8"/>
    </row>
    <row r="52" spans="1:7" ht="33.75">
      <c r="A52" s="23">
        <v>43118</v>
      </c>
      <c r="B52" s="18" t="s">
        <v>89</v>
      </c>
      <c r="C52" s="15">
        <v>350</v>
      </c>
      <c r="D52" s="13">
        <v>350</v>
      </c>
      <c r="E52" s="10" t="s">
        <v>90</v>
      </c>
      <c r="F52" s="18" t="s">
        <v>17</v>
      </c>
      <c r="G52" s="8"/>
    </row>
    <row r="53" spans="1:7" ht="33.75">
      <c r="A53" s="23">
        <v>43122</v>
      </c>
      <c r="B53" s="18" t="s">
        <v>91</v>
      </c>
      <c r="C53" s="15">
        <v>480</v>
      </c>
      <c r="D53" s="13">
        <v>0</v>
      </c>
      <c r="E53" s="10" t="s">
        <v>92</v>
      </c>
      <c r="F53" s="18" t="s">
        <v>5</v>
      </c>
      <c r="G53" s="8"/>
    </row>
    <row r="54" spans="1:7" ht="33.75">
      <c r="A54" s="23">
        <v>43122</v>
      </c>
      <c r="B54" s="18" t="s">
        <v>93</v>
      </c>
      <c r="C54" s="15">
        <v>2910</v>
      </c>
      <c r="D54" s="13">
        <v>2910</v>
      </c>
      <c r="E54" s="10" t="s">
        <v>94</v>
      </c>
      <c r="F54" s="18" t="s">
        <v>5</v>
      </c>
      <c r="G54" s="8"/>
    </row>
    <row r="55" spans="1:7" ht="45">
      <c r="A55" s="23">
        <v>43122</v>
      </c>
      <c r="B55" s="18" t="s">
        <v>95</v>
      </c>
      <c r="C55" s="15">
        <v>10000</v>
      </c>
      <c r="D55" s="20">
        <f>196.34+19.43</f>
        <v>215.77</v>
      </c>
      <c r="E55" s="10" t="s">
        <v>88</v>
      </c>
      <c r="F55" s="18" t="s">
        <v>86</v>
      </c>
      <c r="G55" s="8"/>
    </row>
    <row r="56" spans="1:7" ht="33.75">
      <c r="A56" s="23">
        <v>43123</v>
      </c>
      <c r="B56" s="18" t="s">
        <v>30</v>
      </c>
      <c r="C56" s="15">
        <v>492.1</v>
      </c>
      <c r="D56" s="13">
        <v>492.1</v>
      </c>
      <c r="E56" s="10" t="s">
        <v>96</v>
      </c>
      <c r="F56" s="18" t="s">
        <v>17</v>
      </c>
      <c r="G56" s="8"/>
    </row>
    <row r="57" spans="1:7" ht="45">
      <c r="A57" s="23">
        <v>43123</v>
      </c>
      <c r="B57" s="18" t="s">
        <v>97</v>
      </c>
      <c r="C57" s="15">
        <v>1040</v>
      </c>
      <c r="D57" s="13">
        <v>1040</v>
      </c>
      <c r="E57" s="10" t="s">
        <v>98</v>
      </c>
      <c r="F57" s="18" t="s">
        <v>99</v>
      </c>
      <c r="G57" s="8"/>
    </row>
    <row r="58" spans="1:7" ht="22.5">
      <c r="A58" s="23">
        <v>43123</v>
      </c>
      <c r="B58" s="18" t="s">
        <v>100</v>
      </c>
      <c r="C58" s="15">
        <v>67260</v>
      </c>
      <c r="D58" s="20">
        <v>67260</v>
      </c>
      <c r="E58" s="10" t="s">
        <v>101</v>
      </c>
      <c r="F58" s="18" t="s">
        <v>8</v>
      </c>
      <c r="G58" s="8"/>
    </row>
    <row r="59" spans="1:7" ht="22.5">
      <c r="A59" s="23">
        <v>43123</v>
      </c>
      <c r="B59" s="18" t="s">
        <v>102</v>
      </c>
      <c r="C59" s="15">
        <v>9381</v>
      </c>
      <c r="D59" s="20">
        <v>9381</v>
      </c>
      <c r="E59" s="10" t="s">
        <v>103</v>
      </c>
      <c r="F59" s="18" t="s">
        <v>8</v>
      </c>
      <c r="G59" s="8"/>
    </row>
    <row r="60" spans="1:7" ht="56.25">
      <c r="A60" s="23">
        <v>43124</v>
      </c>
      <c r="B60" s="18" t="s">
        <v>104</v>
      </c>
      <c r="C60" s="15">
        <v>2097900</v>
      </c>
      <c r="D60" s="13">
        <v>2060354.25</v>
      </c>
      <c r="E60" s="10" t="s">
        <v>105</v>
      </c>
      <c r="F60" s="18" t="s">
        <v>106</v>
      </c>
      <c r="G60" s="8"/>
    </row>
    <row r="61" spans="1:7" ht="33.75">
      <c r="A61" s="23">
        <v>43124</v>
      </c>
      <c r="B61" s="18" t="s">
        <v>107</v>
      </c>
      <c r="C61" s="15">
        <v>480</v>
      </c>
      <c r="D61" s="13">
        <v>480</v>
      </c>
      <c r="E61" s="10" t="s">
        <v>108</v>
      </c>
      <c r="F61" s="18" t="s">
        <v>5</v>
      </c>
      <c r="G61" s="8"/>
    </row>
    <row r="62" spans="1:7" ht="33.75">
      <c r="A62" s="23">
        <v>43124</v>
      </c>
      <c r="B62" s="18" t="s">
        <v>109</v>
      </c>
      <c r="C62" s="15">
        <v>437.5</v>
      </c>
      <c r="D62" s="13">
        <v>437.5</v>
      </c>
      <c r="E62" s="10" t="s">
        <v>110</v>
      </c>
      <c r="F62" s="18" t="s">
        <v>5</v>
      </c>
      <c r="G62" s="8"/>
    </row>
    <row r="63" spans="1:7" ht="33.75">
      <c r="A63" s="23">
        <v>43124</v>
      </c>
      <c r="B63" s="18" t="s">
        <v>111</v>
      </c>
      <c r="C63" s="15">
        <v>2376</v>
      </c>
      <c r="D63" s="20">
        <f>766.5+202.5</f>
        <v>969</v>
      </c>
      <c r="E63" s="10" t="s">
        <v>112</v>
      </c>
      <c r="F63" s="18" t="s">
        <v>17</v>
      </c>
      <c r="G63" s="8"/>
    </row>
    <row r="64" spans="1:7" ht="33.75">
      <c r="A64" s="23">
        <v>43124</v>
      </c>
      <c r="B64" s="18" t="s">
        <v>113</v>
      </c>
      <c r="C64" s="15">
        <v>3000</v>
      </c>
      <c r="D64" s="13">
        <v>3000</v>
      </c>
      <c r="E64" s="10" t="s">
        <v>114</v>
      </c>
      <c r="F64" s="18" t="s">
        <v>17</v>
      </c>
      <c r="G64" s="8"/>
    </row>
    <row r="65" spans="1:7" ht="33.75">
      <c r="A65" s="23">
        <v>43124</v>
      </c>
      <c r="B65" s="18" t="s">
        <v>46</v>
      </c>
      <c r="C65" s="15">
        <v>820</v>
      </c>
      <c r="D65" s="13">
        <v>820</v>
      </c>
      <c r="E65" s="10" t="s">
        <v>115</v>
      </c>
      <c r="F65" s="18" t="s">
        <v>17</v>
      </c>
      <c r="G65" s="8"/>
    </row>
    <row r="66" spans="1:7" ht="33.75">
      <c r="A66" s="23">
        <v>43125</v>
      </c>
      <c r="B66" s="18" t="s">
        <v>116</v>
      </c>
      <c r="C66" s="15">
        <v>45</v>
      </c>
      <c r="D66" s="13">
        <v>45</v>
      </c>
      <c r="E66" s="10" t="s">
        <v>117</v>
      </c>
      <c r="F66" s="18" t="s">
        <v>5</v>
      </c>
      <c r="G66" s="8"/>
    </row>
    <row r="67" spans="1:7" ht="22.5">
      <c r="A67" s="23">
        <v>43126</v>
      </c>
      <c r="B67" s="18" t="s">
        <v>118</v>
      </c>
      <c r="C67" s="15">
        <v>67000</v>
      </c>
      <c r="D67" s="20">
        <f>14377.86+2413.34</f>
        <v>16791.2</v>
      </c>
      <c r="E67" s="10" t="s">
        <v>119</v>
      </c>
      <c r="F67" s="18" t="s">
        <v>22</v>
      </c>
      <c r="G67" s="8"/>
    </row>
    <row r="68" spans="1:7" ht="22.5">
      <c r="A68" s="23">
        <v>43126</v>
      </c>
      <c r="B68" s="18" t="s">
        <v>120</v>
      </c>
      <c r="C68" s="15">
        <v>6594</v>
      </c>
      <c r="D68" s="13">
        <v>6594</v>
      </c>
      <c r="E68" s="10" t="s">
        <v>121</v>
      </c>
      <c r="F68" s="18" t="s">
        <v>8</v>
      </c>
      <c r="G68" s="8"/>
    </row>
    <row r="69" spans="1:7" ht="22.5">
      <c r="A69" s="23">
        <v>43129</v>
      </c>
      <c r="B69" s="18" t="s">
        <v>77</v>
      </c>
      <c r="C69" s="15">
        <v>295000</v>
      </c>
      <c r="D69" s="20">
        <f>68463.6+24437.8+1652</f>
        <v>94553.400000000009</v>
      </c>
      <c r="E69" s="10" t="s">
        <v>122</v>
      </c>
      <c r="F69" s="18" t="s">
        <v>22</v>
      </c>
      <c r="G69" s="8"/>
    </row>
    <row r="70" spans="1:7" ht="22.5">
      <c r="A70" s="23">
        <v>43129</v>
      </c>
      <c r="B70" s="18" t="s">
        <v>123</v>
      </c>
      <c r="C70" s="15">
        <v>100000</v>
      </c>
      <c r="D70" s="20">
        <f>3581.07+2030.31+1529.75+2221.7+16085.51</f>
        <v>25448.34</v>
      </c>
      <c r="E70" s="10" t="s">
        <v>117</v>
      </c>
      <c r="F70" s="18" t="s">
        <v>22</v>
      </c>
      <c r="G70" s="8"/>
    </row>
    <row r="71" spans="1:7" ht="22.5">
      <c r="A71" s="23">
        <v>43129</v>
      </c>
      <c r="B71" s="18" t="s">
        <v>124</v>
      </c>
      <c r="C71" s="15">
        <v>19200</v>
      </c>
      <c r="D71" s="20">
        <f>1600+1590</f>
        <v>3190</v>
      </c>
      <c r="E71" s="10" t="s">
        <v>125</v>
      </c>
      <c r="F71" s="18" t="s">
        <v>22</v>
      </c>
      <c r="G71" s="8"/>
    </row>
    <row r="72" spans="1:7" ht="56.25">
      <c r="A72" s="23">
        <v>43129</v>
      </c>
      <c r="B72" s="18" t="s">
        <v>126</v>
      </c>
      <c r="C72" s="15">
        <v>200000</v>
      </c>
      <c r="D72" s="13">
        <v>46144</v>
      </c>
      <c r="E72" s="10" t="s">
        <v>127</v>
      </c>
      <c r="F72" s="18" t="s">
        <v>128</v>
      </c>
      <c r="G72" s="8"/>
    </row>
    <row r="73" spans="1:7" ht="33.75">
      <c r="A73" s="23">
        <v>43130</v>
      </c>
      <c r="B73" s="18" t="s">
        <v>129</v>
      </c>
      <c r="C73" s="15">
        <v>10000</v>
      </c>
      <c r="D73" s="13">
        <v>9857.23</v>
      </c>
      <c r="E73" s="10" t="s">
        <v>24</v>
      </c>
      <c r="F73" s="18" t="s">
        <v>17</v>
      </c>
      <c r="G73" s="8"/>
    </row>
    <row r="74" spans="1:7" ht="45">
      <c r="A74" s="23">
        <v>43130</v>
      </c>
      <c r="B74" s="18" t="s">
        <v>3</v>
      </c>
      <c r="C74" s="15">
        <v>395</v>
      </c>
      <c r="D74" s="13">
        <v>395</v>
      </c>
      <c r="E74" s="10" t="s">
        <v>130</v>
      </c>
      <c r="F74" s="18" t="s">
        <v>5</v>
      </c>
      <c r="G74" s="8"/>
    </row>
    <row r="75" spans="1:7" ht="33.75">
      <c r="A75" s="23">
        <v>43130</v>
      </c>
      <c r="B75" s="18" t="s">
        <v>131</v>
      </c>
      <c r="C75" s="15">
        <v>495</v>
      </c>
      <c r="D75" s="13">
        <v>495</v>
      </c>
      <c r="E75" s="10" t="s">
        <v>132</v>
      </c>
      <c r="F75" s="18" t="s">
        <v>17</v>
      </c>
      <c r="G75" s="8"/>
    </row>
    <row r="76" spans="1:7" ht="33.75">
      <c r="A76" s="23">
        <v>43130</v>
      </c>
      <c r="B76" s="18" t="s">
        <v>131</v>
      </c>
      <c r="C76" s="15">
        <v>3230</v>
      </c>
      <c r="D76" s="13">
        <v>3230</v>
      </c>
      <c r="E76" s="10" t="s">
        <v>133</v>
      </c>
      <c r="F76" s="18" t="s">
        <v>17</v>
      </c>
      <c r="G76" s="8"/>
    </row>
    <row r="77" spans="1:7" ht="33.75">
      <c r="A77" s="23">
        <v>43130</v>
      </c>
      <c r="B77" s="18" t="s">
        <v>134</v>
      </c>
      <c r="C77" s="15">
        <v>35000</v>
      </c>
      <c r="D77" s="20">
        <f>19027.12+4579</f>
        <v>23606.12</v>
      </c>
      <c r="E77" s="10" t="s">
        <v>135</v>
      </c>
      <c r="F77" s="18" t="s">
        <v>5</v>
      </c>
      <c r="G77" s="8"/>
    </row>
    <row r="78" spans="1:7" ht="22.5">
      <c r="A78" s="23">
        <v>43131</v>
      </c>
      <c r="B78" s="18" t="s">
        <v>15</v>
      </c>
      <c r="C78" s="15">
        <v>8425.2000000000007</v>
      </c>
      <c r="D78" s="20">
        <v>3385.42</v>
      </c>
      <c r="E78" s="10" t="s">
        <v>16</v>
      </c>
      <c r="F78" s="18" t="s">
        <v>8</v>
      </c>
      <c r="G78" s="8"/>
    </row>
    <row r="79" spans="1:7" ht="22.5">
      <c r="A79" s="23">
        <v>43131</v>
      </c>
      <c r="B79" s="18" t="s">
        <v>136</v>
      </c>
      <c r="C79" s="15">
        <v>40695.839999999997</v>
      </c>
      <c r="D79" s="20">
        <v>40695.839999999997</v>
      </c>
      <c r="E79" s="10" t="s">
        <v>137</v>
      </c>
      <c r="F79" s="18" t="s">
        <v>8</v>
      </c>
      <c r="G79" s="8"/>
    </row>
    <row r="80" spans="1:7" ht="22.5">
      <c r="A80" s="23">
        <v>43131</v>
      </c>
      <c r="B80" s="18" t="s">
        <v>138</v>
      </c>
      <c r="C80" s="15">
        <v>15734.12</v>
      </c>
      <c r="D80" s="13">
        <v>15734.12</v>
      </c>
      <c r="E80" s="10" t="s">
        <v>139</v>
      </c>
      <c r="F80" s="18" t="s">
        <v>8</v>
      </c>
      <c r="G80" s="8"/>
    </row>
    <row r="81" spans="1:7" ht="67.5">
      <c r="A81" s="23">
        <v>43131</v>
      </c>
      <c r="B81" s="18" t="s">
        <v>140</v>
      </c>
      <c r="C81" s="15">
        <v>15000</v>
      </c>
      <c r="D81" s="13">
        <v>0</v>
      </c>
      <c r="E81" s="10" t="s">
        <v>141</v>
      </c>
      <c r="F81" s="18" t="s">
        <v>86</v>
      </c>
      <c r="G81" s="8"/>
    </row>
    <row r="82" spans="1:7" ht="45">
      <c r="A82" s="23">
        <v>43132</v>
      </c>
      <c r="B82" s="18" t="s">
        <v>30</v>
      </c>
      <c r="C82" s="15">
        <v>3108</v>
      </c>
      <c r="D82" s="13">
        <v>3108</v>
      </c>
      <c r="E82" s="10" t="s">
        <v>31</v>
      </c>
      <c r="F82" s="18" t="s">
        <v>99</v>
      </c>
      <c r="G82" s="8"/>
    </row>
    <row r="83" spans="1:7" ht="33.75">
      <c r="A83" s="23">
        <v>43132</v>
      </c>
      <c r="B83" s="18" t="s">
        <v>48</v>
      </c>
      <c r="C83" s="15">
        <v>60</v>
      </c>
      <c r="D83" s="13">
        <v>60</v>
      </c>
      <c r="E83" s="10" t="s">
        <v>142</v>
      </c>
      <c r="F83" s="18" t="s">
        <v>17</v>
      </c>
      <c r="G83" s="8"/>
    </row>
    <row r="84" spans="1:7" ht="33.75">
      <c r="A84" s="23">
        <v>43132</v>
      </c>
      <c r="B84" s="18" t="s">
        <v>143</v>
      </c>
      <c r="C84" s="15">
        <v>4950</v>
      </c>
      <c r="D84" s="20">
        <f>450*4</f>
        <v>1800</v>
      </c>
      <c r="E84" s="10" t="s">
        <v>144</v>
      </c>
      <c r="F84" s="18" t="s">
        <v>5</v>
      </c>
      <c r="G84" s="8"/>
    </row>
    <row r="85" spans="1:7" ht="33.75">
      <c r="A85" s="23">
        <v>43132</v>
      </c>
      <c r="B85" s="18" t="s">
        <v>145</v>
      </c>
      <c r="C85" s="15">
        <v>4950</v>
      </c>
      <c r="D85" s="20">
        <f>450*4</f>
        <v>1800</v>
      </c>
      <c r="E85" s="10" t="s">
        <v>146</v>
      </c>
      <c r="F85" s="18" t="s">
        <v>5</v>
      </c>
      <c r="G85" s="8"/>
    </row>
    <row r="86" spans="1:7" ht="33.75">
      <c r="A86" s="23">
        <v>43132</v>
      </c>
      <c r="B86" s="18" t="s">
        <v>147</v>
      </c>
      <c r="C86" s="15">
        <v>4400</v>
      </c>
      <c r="D86" s="20">
        <f>400*4</f>
        <v>1600</v>
      </c>
      <c r="E86" s="10" t="s">
        <v>148</v>
      </c>
      <c r="F86" s="18" t="s">
        <v>5</v>
      </c>
      <c r="G86" s="8"/>
    </row>
    <row r="87" spans="1:7" ht="33.75">
      <c r="A87" s="23">
        <v>43132</v>
      </c>
      <c r="B87" s="18" t="s">
        <v>149</v>
      </c>
      <c r="C87" s="15">
        <v>3300</v>
      </c>
      <c r="D87" s="20">
        <f>300*4</f>
        <v>1200</v>
      </c>
      <c r="E87" s="10" t="s">
        <v>150</v>
      </c>
      <c r="F87" s="18" t="s">
        <v>5</v>
      </c>
      <c r="G87" s="8"/>
    </row>
    <row r="88" spans="1:7" ht="33.75">
      <c r="A88" s="23">
        <v>43132</v>
      </c>
      <c r="B88" s="18" t="s">
        <v>151</v>
      </c>
      <c r="C88" s="15">
        <v>2200</v>
      </c>
      <c r="D88" s="20">
        <f>200*4</f>
        <v>800</v>
      </c>
      <c r="E88" s="10" t="s">
        <v>152</v>
      </c>
      <c r="F88" s="18" t="s">
        <v>5</v>
      </c>
      <c r="G88" s="8"/>
    </row>
    <row r="89" spans="1:7" ht="22.5">
      <c r="A89" s="23">
        <v>43132</v>
      </c>
      <c r="B89" s="18" t="s">
        <v>91</v>
      </c>
      <c r="C89" s="15">
        <v>7110</v>
      </c>
      <c r="D89" s="13">
        <v>0</v>
      </c>
      <c r="E89" s="10" t="s">
        <v>153</v>
      </c>
      <c r="F89" s="18" t="s">
        <v>8</v>
      </c>
      <c r="G89" s="8"/>
    </row>
    <row r="90" spans="1:7" ht="22.5">
      <c r="A90" s="23">
        <v>43132</v>
      </c>
      <c r="B90" s="18" t="s">
        <v>91</v>
      </c>
      <c r="C90" s="15">
        <v>237</v>
      </c>
      <c r="D90" s="13">
        <v>52.14</v>
      </c>
      <c r="E90" s="10" t="s">
        <v>154</v>
      </c>
      <c r="F90" s="18" t="s">
        <v>8</v>
      </c>
      <c r="G90" s="8"/>
    </row>
    <row r="91" spans="1:7" ht="22.5">
      <c r="A91" s="23">
        <v>43136</v>
      </c>
      <c r="B91" s="18" t="s">
        <v>155</v>
      </c>
      <c r="C91" s="15">
        <v>190997.4</v>
      </c>
      <c r="D91" s="13">
        <v>190997.4</v>
      </c>
      <c r="E91" s="10" t="s">
        <v>156</v>
      </c>
      <c r="F91" s="18" t="s">
        <v>8</v>
      </c>
      <c r="G91" s="8"/>
    </row>
    <row r="92" spans="1:7" ht="33.75">
      <c r="A92" s="23">
        <v>43136</v>
      </c>
      <c r="B92" s="18" t="s">
        <v>157</v>
      </c>
      <c r="C92" s="15">
        <v>30000</v>
      </c>
      <c r="D92" s="20">
        <f>1871.16+1559.3</f>
        <v>3430.46</v>
      </c>
      <c r="E92" s="10" t="s">
        <v>158</v>
      </c>
      <c r="F92" s="18" t="s">
        <v>5</v>
      </c>
      <c r="G92" s="8"/>
    </row>
    <row r="93" spans="1:7" ht="22.5">
      <c r="A93" s="23">
        <v>43138</v>
      </c>
      <c r="B93" s="18" t="s">
        <v>159</v>
      </c>
      <c r="C93" s="15">
        <v>82115.600000000006</v>
      </c>
      <c r="D93" s="20">
        <f>40691.4+205</f>
        <v>40896.400000000001</v>
      </c>
      <c r="E93" s="10" t="s">
        <v>25</v>
      </c>
      <c r="F93" s="18" t="s">
        <v>8</v>
      </c>
      <c r="G93" s="8"/>
    </row>
    <row r="94" spans="1:7" ht="33.75">
      <c r="A94" s="23">
        <v>43138</v>
      </c>
      <c r="B94" s="18" t="s">
        <v>63</v>
      </c>
      <c r="C94" s="15">
        <v>360</v>
      </c>
      <c r="D94" s="13">
        <v>360</v>
      </c>
      <c r="E94" s="10" t="s">
        <v>160</v>
      </c>
      <c r="F94" s="18" t="s">
        <v>17</v>
      </c>
      <c r="G94" s="8"/>
    </row>
    <row r="95" spans="1:7" ht="33.75">
      <c r="A95" s="23">
        <v>43139</v>
      </c>
      <c r="B95" s="18" t="s">
        <v>48</v>
      </c>
      <c r="C95" s="15">
        <v>93.6</v>
      </c>
      <c r="D95" s="13">
        <v>93.6</v>
      </c>
      <c r="E95" s="10" t="s">
        <v>142</v>
      </c>
      <c r="F95" s="18" t="s">
        <v>17</v>
      </c>
      <c r="G95" s="8"/>
    </row>
    <row r="96" spans="1:7" ht="33.75">
      <c r="A96" s="23">
        <v>43139</v>
      </c>
      <c r="B96" s="18" t="s">
        <v>161</v>
      </c>
      <c r="C96" s="15">
        <v>375</v>
      </c>
      <c r="D96" s="13">
        <v>375</v>
      </c>
      <c r="E96" s="10" t="s">
        <v>162</v>
      </c>
      <c r="F96" s="18" t="s">
        <v>5</v>
      </c>
      <c r="G96" s="8"/>
    </row>
    <row r="97" spans="1:7" ht="33.75">
      <c r="A97" s="23">
        <v>43140</v>
      </c>
      <c r="B97" s="18" t="s">
        <v>163</v>
      </c>
      <c r="C97" s="15">
        <v>340</v>
      </c>
      <c r="D97" s="13">
        <v>340</v>
      </c>
      <c r="E97" s="10" t="s">
        <v>164</v>
      </c>
      <c r="F97" s="18" t="s">
        <v>17</v>
      </c>
      <c r="G97" s="8"/>
    </row>
    <row r="98" spans="1:7" ht="33.75">
      <c r="A98" s="23">
        <v>43144</v>
      </c>
      <c r="B98" s="18" t="s">
        <v>48</v>
      </c>
      <c r="C98" s="15">
        <v>155.28</v>
      </c>
      <c r="D98" s="13">
        <v>155.28</v>
      </c>
      <c r="E98" s="10" t="s">
        <v>165</v>
      </c>
      <c r="F98" s="18" t="s">
        <v>17</v>
      </c>
      <c r="G98" s="8"/>
    </row>
    <row r="99" spans="1:7" ht="22.5">
      <c r="A99" s="23">
        <v>43144</v>
      </c>
      <c r="B99" s="18" t="s">
        <v>166</v>
      </c>
      <c r="C99" s="13">
        <v>6862.86</v>
      </c>
      <c r="D99" s="13">
        <v>6862.86</v>
      </c>
      <c r="E99" s="10" t="s">
        <v>83</v>
      </c>
      <c r="F99" s="18" t="s">
        <v>8</v>
      </c>
      <c r="G99" s="8"/>
    </row>
    <row r="100" spans="1:7" ht="22.5">
      <c r="A100" s="23">
        <v>43145</v>
      </c>
      <c r="B100" s="18" t="s">
        <v>91</v>
      </c>
      <c r="C100" s="15">
        <v>1422</v>
      </c>
      <c r="D100" s="13">
        <v>1422</v>
      </c>
      <c r="E100" s="10" t="s">
        <v>154</v>
      </c>
      <c r="F100" s="18" t="s">
        <v>8</v>
      </c>
      <c r="G100" s="8"/>
    </row>
    <row r="101" spans="1:7" ht="22.5">
      <c r="A101" s="23">
        <v>43145</v>
      </c>
      <c r="B101" s="18" t="s">
        <v>167</v>
      </c>
      <c r="C101" s="15">
        <v>34208.199999999997</v>
      </c>
      <c r="D101" s="13">
        <v>34208.199999999997</v>
      </c>
      <c r="E101" s="10" t="s">
        <v>168</v>
      </c>
      <c r="F101" s="18" t="s">
        <v>8</v>
      </c>
      <c r="G101" s="8"/>
    </row>
    <row r="102" spans="1:7" ht="22.5">
      <c r="A102" s="23">
        <v>43145</v>
      </c>
      <c r="B102" s="18" t="s">
        <v>169</v>
      </c>
      <c r="C102" s="15">
        <v>2454.4</v>
      </c>
      <c r="D102" s="13">
        <v>2454.4</v>
      </c>
      <c r="E102" s="10" t="s">
        <v>170</v>
      </c>
      <c r="F102" s="18" t="s">
        <v>8</v>
      </c>
      <c r="G102" s="8"/>
    </row>
    <row r="103" spans="1:7" ht="22.5">
      <c r="A103" s="23">
        <v>43145</v>
      </c>
      <c r="B103" s="18" t="s">
        <v>171</v>
      </c>
      <c r="C103" s="15">
        <v>14758.26</v>
      </c>
      <c r="D103" s="13">
        <v>14758.26</v>
      </c>
      <c r="E103" s="10" t="s">
        <v>172</v>
      </c>
      <c r="F103" s="18" t="s">
        <v>8</v>
      </c>
      <c r="G103" s="8"/>
    </row>
    <row r="104" spans="1:7" ht="22.5">
      <c r="A104" s="23">
        <v>43145</v>
      </c>
      <c r="B104" s="18" t="s">
        <v>173</v>
      </c>
      <c r="C104" s="15">
        <v>26465.040000000001</v>
      </c>
      <c r="D104" s="20">
        <f>4558.34</f>
        <v>4558.34</v>
      </c>
      <c r="E104" s="10" t="s">
        <v>174</v>
      </c>
      <c r="F104" s="18" t="s">
        <v>22</v>
      </c>
      <c r="G104" s="8"/>
    </row>
    <row r="105" spans="1:7" ht="22.5">
      <c r="A105" s="23">
        <v>43145</v>
      </c>
      <c r="B105" s="18" t="s">
        <v>175</v>
      </c>
      <c r="C105" s="15">
        <v>8029.9</v>
      </c>
      <c r="D105" s="13">
        <v>8029.9</v>
      </c>
      <c r="E105" s="10" t="s">
        <v>83</v>
      </c>
      <c r="F105" s="18" t="s">
        <v>8</v>
      </c>
      <c r="G105" s="8"/>
    </row>
    <row r="106" spans="1:7" ht="22.5">
      <c r="A106" s="23">
        <v>43145</v>
      </c>
      <c r="B106" s="18" t="s">
        <v>176</v>
      </c>
      <c r="C106" s="15">
        <v>99721.8</v>
      </c>
      <c r="D106" s="20">
        <v>99721.8</v>
      </c>
      <c r="E106" s="10" t="s">
        <v>168</v>
      </c>
      <c r="F106" s="18" t="s">
        <v>8</v>
      </c>
      <c r="G106" s="8"/>
    </row>
    <row r="107" spans="1:7" ht="33.75">
      <c r="A107" s="23">
        <v>43145</v>
      </c>
      <c r="B107" s="18" t="s">
        <v>177</v>
      </c>
      <c r="C107" s="15">
        <v>340</v>
      </c>
      <c r="D107" s="20">
        <v>340</v>
      </c>
      <c r="E107" s="10" t="s">
        <v>178</v>
      </c>
      <c r="F107" s="18" t="s">
        <v>17</v>
      </c>
      <c r="G107" s="8"/>
    </row>
    <row r="108" spans="1:7" ht="33.75">
      <c r="A108" s="23">
        <v>43145</v>
      </c>
      <c r="B108" s="18" t="s">
        <v>179</v>
      </c>
      <c r="C108" s="15">
        <v>368.2</v>
      </c>
      <c r="D108" s="13">
        <v>368.2</v>
      </c>
      <c r="E108" s="10" t="s">
        <v>180</v>
      </c>
      <c r="F108" s="18" t="s">
        <v>17</v>
      </c>
      <c r="G108" s="8"/>
    </row>
    <row r="109" spans="1:7" ht="33.75">
      <c r="A109" s="23">
        <v>43145</v>
      </c>
      <c r="B109" s="18" t="s">
        <v>181</v>
      </c>
      <c r="C109" s="15">
        <v>111</v>
      </c>
      <c r="D109" s="13">
        <v>111</v>
      </c>
      <c r="E109" s="10" t="s">
        <v>182</v>
      </c>
      <c r="F109" s="18" t="s">
        <v>17</v>
      </c>
      <c r="G109" s="8"/>
    </row>
    <row r="110" spans="1:7" ht="33.75">
      <c r="A110" s="23">
        <v>43145</v>
      </c>
      <c r="B110" s="18" t="s">
        <v>183</v>
      </c>
      <c r="C110" s="15">
        <v>480</v>
      </c>
      <c r="D110" s="13">
        <v>480</v>
      </c>
      <c r="E110" s="10" t="s">
        <v>184</v>
      </c>
      <c r="F110" s="18" t="s">
        <v>5</v>
      </c>
      <c r="G110" s="8"/>
    </row>
    <row r="111" spans="1:7" ht="22.5">
      <c r="A111" s="23">
        <v>43150</v>
      </c>
      <c r="B111" s="18" t="s">
        <v>177</v>
      </c>
      <c r="C111" s="15">
        <v>27804.34</v>
      </c>
      <c r="D111" s="20">
        <f>678+2400+1401.75+1078.8+509.6+794.6+1139.2</f>
        <v>8001.9500000000007</v>
      </c>
      <c r="E111" s="10" t="s">
        <v>185</v>
      </c>
      <c r="F111" s="18" t="s">
        <v>8</v>
      </c>
      <c r="G111" s="8"/>
    </row>
    <row r="112" spans="1:7" ht="22.5">
      <c r="A112" s="23">
        <v>43150</v>
      </c>
      <c r="B112" s="18" t="s">
        <v>186</v>
      </c>
      <c r="C112" s="15">
        <v>214762.12400000001</v>
      </c>
      <c r="D112" s="20">
        <v>19844.759999999998</v>
      </c>
      <c r="E112" s="10" t="s">
        <v>187</v>
      </c>
      <c r="F112" s="18" t="s">
        <v>22</v>
      </c>
      <c r="G112" s="8"/>
    </row>
    <row r="113" spans="1:7" ht="45">
      <c r="A113" s="23">
        <v>43151</v>
      </c>
      <c r="B113" s="18" t="s">
        <v>188</v>
      </c>
      <c r="C113" s="15">
        <v>466.44</v>
      </c>
      <c r="D113" s="13">
        <v>466.44</v>
      </c>
      <c r="E113" s="10" t="s">
        <v>47</v>
      </c>
      <c r="F113" s="18" t="s">
        <v>99</v>
      </c>
      <c r="G113" s="8"/>
    </row>
    <row r="114" spans="1:7" ht="22.5">
      <c r="A114" s="23">
        <v>43151</v>
      </c>
      <c r="B114" s="18" t="s">
        <v>189</v>
      </c>
      <c r="C114" s="15">
        <v>91464</v>
      </c>
      <c r="D114" s="13">
        <v>91464</v>
      </c>
      <c r="E114" s="10" t="s">
        <v>190</v>
      </c>
      <c r="F114" s="18" t="s">
        <v>8</v>
      </c>
      <c r="G114" s="8"/>
    </row>
    <row r="115" spans="1:7" ht="22.5">
      <c r="A115" s="23">
        <v>43151</v>
      </c>
      <c r="B115" s="18" t="s">
        <v>189</v>
      </c>
      <c r="C115" s="15">
        <v>98786</v>
      </c>
      <c r="D115" s="13">
        <v>98786</v>
      </c>
      <c r="E115" s="10" t="s">
        <v>191</v>
      </c>
      <c r="F115" s="18" t="s">
        <v>8</v>
      </c>
      <c r="G115" s="8"/>
    </row>
    <row r="116" spans="1:7" ht="33.75">
      <c r="A116" s="23">
        <v>43151</v>
      </c>
      <c r="B116" s="18" t="s">
        <v>189</v>
      </c>
      <c r="C116" s="15">
        <v>475600</v>
      </c>
      <c r="D116" s="20">
        <v>475600</v>
      </c>
      <c r="E116" s="10" t="s">
        <v>192</v>
      </c>
      <c r="F116" s="18" t="s">
        <v>8</v>
      </c>
      <c r="G116" s="8"/>
    </row>
    <row r="117" spans="1:7" ht="22.5">
      <c r="A117" s="23">
        <v>43151</v>
      </c>
      <c r="B117" s="18" t="s">
        <v>193</v>
      </c>
      <c r="C117" s="15">
        <v>137200</v>
      </c>
      <c r="D117" s="13">
        <v>137200</v>
      </c>
      <c r="E117" s="10" t="s">
        <v>194</v>
      </c>
      <c r="F117" s="18" t="s">
        <v>8</v>
      </c>
      <c r="G117" s="8"/>
    </row>
    <row r="118" spans="1:7" ht="45">
      <c r="A118" s="23">
        <v>43151</v>
      </c>
      <c r="B118" s="18" t="s">
        <v>195</v>
      </c>
      <c r="C118" s="15">
        <v>1807</v>
      </c>
      <c r="D118" s="13">
        <v>1807</v>
      </c>
      <c r="E118" s="10" t="s">
        <v>83</v>
      </c>
      <c r="F118" s="18" t="s">
        <v>99</v>
      </c>
      <c r="G118" s="8"/>
    </row>
    <row r="119" spans="1:7" ht="33.75">
      <c r="A119" s="23">
        <v>43151</v>
      </c>
      <c r="B119" s="18" t="s">
        <v>196</v>
      </c>
      <c r="C119" s="15">
        <v>497</v>
      </c>
      <c r="D119" s="13">
        <v>497</v>
      </c>
      <c r="E119" s="10" t="s">
        <v>197</v>
      </c>
      <c r="F119" s="18" t="s">
        <v>17</v>
      </c>
      <c r="G119" s="8"/>
    </row>
    <row r="120" spans="1:7" ht="33.75">
      <c r="A120" s="23">
        <v>43152</v>
      </c>
      <c r="B120" s="18" t="s">
        <v>131</v>
      </c>
      <c r="C120" s="15">
        <v>2280</v>
      </c>
      <c r="D120" s="13">
        <v>2280</v>
      </c>
      <c r="E120" s="10" t="s">
        <v>198</v>
      </c>
      <c r="F120" s="18" t="s">
        <v>17</v>
      </c>
      <c r="G120" s="8"/>
    </row>
    <row r="121" spans="1:7" ht="33.75">
      <c r="A121" s="23">
        <v>43152</v>
      </c>
      <c r="B121" s="18" t="s">
        <v>97</v>
      </c>
      <c r="C121" s="15">
        <v>480</v>
      </c>
      <c r="D121" s="13">
        <v>480</v>
      </c>
      <c r="E121" s="10" t="s">
        <v>199</v>
      </c>
      <c r="F121" s="18" t="s">
        <v>17</v>
      </c>
      <c r="G121" s="8"/>
    </row>
    <row r="122" spans="1:7" ht="22.5">
      <c r="A122" s="23">
        <v>43153</v>
      </c>
      <c r="B122" s="18" t="s">
        <v>200</v>
      </c>
      <c r="C122" s="15">
        <v>19900</v>
      </c>
      <c r="D122" s="20">
        <f>3369.86+4476.65</f>
        <v>7846.51</v>
      </c>
      <c r="E122" s="10" t="s">
        <v>201</v>
      </c>
      <c r="F122" s="18" t="s">
        <v>22</v>
      </c>
      <c r="G122" s="8"/>
    </row>
    <row r="123" spans="1:7" ht="22.5">
      <c r="A123" s="23">
        <v>43154</v>
      </c>
      <c r="B123" s="18" t="s">
        <v>30</v>
      </c>
      <c r="C123" s="15">
        <v>81037.679999999993</v>
      </c>
      <c r="D123" s="20">
        <f>6038.15+319.56</f>
        <v>6357.71</v>
      </c>
      <c r="E123" s="10" t="s">
        <v>202</v>
      </c>
      <c r="F123" s="18" t="s">
        <v>8</v>
      </c>
      <c r="G123" s="8"/>
    </row>
    <row r="124" spans="1:7" ht="22.5">
      <c r="A124" s="23">
        <v>43157</v>
      </c>
      <c r="B124" s="18" t="s">
        <v>79</v>
      </c>
      <c r="C124" s="15">
        <v>8378</v>
      </c>
      <c r="D124" s="20">
        <v>8378</v>
      </c>
      <c r="E124" s="10" t="s">
        <v>59</v>
      </c>
      <c r="F124" s="18" t="s">
        <v>8</v>
      </c>
      <c r="G124" s="8"/>
    </row>
    <row r="125" spans="1:7" ht="33.75">
      <c r="A125" s="23">
        <v>43157</v>
      </c>
      <c r="B125" s="18" t="s">
        <v>203</v>
      </c>
      <c r="C125" s="13">
        <v>69343.23</v>
      </c>
      <c r="D125" s="13">
        <v>69343.23</v>
      </c>
      <c r="E125" s="10" t="s">
        <v>204</v>
      </c>
      <c r="F125" s="18" t="s">
        <v>8</v>
      </c>
      <c r="G125" s="8"/>
    </row>
    <row r="126" spans="1:7" ht="22.5">
      <c r="A126" s="23">
        <v>43157</v>
      </c>
      <c r="B126" s="18" t="s">
        <v>205</v>
      </c>
      <c r="C126" s="15">
        <v>173460</v>
      </c>
      <c r="D126" s="13">
        <v>173460</v>
      </c>
      <c r="E126" s="10" t="s">
        <v>172</v>
      </c>
      <c r="F126" s="18" t="s">
        <v>8</v>
      </c>
      <c r="G126" s="8"/>
    </row>
    <row r="127" spans="1:7" ht="22.5">
      <c r="A127" s="23">
        <v>43157</v>
      </c>
      <c r="B127" s="18" t="s">
        <v>58</v>
      </c>
      <c r="C127" s="15">
        <v>2356.46</v>
      </c>
      <c r="D127" s="13">
        <v>2356.46</v>
      </c>
      <c r="E127" s="10" t="s">
        <v>59</v>
      </c>
      <c r="F127" s="18" t="s">
        <v>8</v>
      </c>
      <c r="G127" s="8"/>
    </row>
    <row r="128" spans="1:7" ht="22.5">
      <c r="A128" s="23">
        <v>43157</v>
      </c>
      <c r="B128" s="18" t="s">
        <v>206</v>
      </c>
      <c r="C128" s="15">
        <v>21464.2</v>
      </c>
      <c r="D128" s="13">
        <v>5000</v>
      </c>
      <c r="E128" s="10" t="s">
        <v>59</v>
      </c>
      <c r="F128" s="18" t="s">
        <v>8</v>
      </c>
      <c r="G128" s="8"/>
    </row>
    <row r="129" spans="1:7" ht="22.5">
      <c r="A129" s="23">
        <v>43158</v>
      </c>
      <c r="B129" s="18" t="s">
        <v>176</v>
      </c>
      <c r="C129" s="15">
        <v>48026</v>
      </c>
      <c r="D129" s="13">
        <v>48026</v>
      </c>
      <c r="E129" s="10" t="s">
        <v>83</v>
      </c>
      <c r="F129" s="18" t="s">
        <v>8</v>
      </c>
      <c r="G129" s="8"/>
    </row>
    <row r="130" spans="1:7" ht="33.75">
      <c r="A130" s="23">
        <v>43158</v>
      </c>
      <c r="B130" s="18" t="s">
        <v>207</v>
      </c>
      <c r="C130" s="15">
        <v>14250</v>
      </c>
      <c r="D130" s="20">
        <f>1425*4</f>
        <v>5700</v>
      </c>
      <c r="E130" s="10" t="s">
        <v>208</v>
      </c>
      <c r="F130" s="18" t="s">
        <v>17</v>
      </c>
      <c r="G130" s="8"/>
    </row>
    <row r="131" spans="1:7" ht="33.75">
      <c r="A131" s="23">
        <v>43160</v>
      </c>
      <c r="B131" s="18" t="s">
        <v>209</v>
      </c>
      <c r="C131" s="15">
        <v>360</v>
      </c>
      <c r="D131" s="20">
        <f>90+90</f>
        <v>180</v>
      </c>
      <c r="E131" s="10" t="s">
        <v>210</v>
      </c>
      <c r="F131" s="18" t="s">
        <v>17</v>
      </c>
      <c r="G131" s="8"/>
    </row>
    <row r="132" spans="1:7" ht="22.5">
      <c r="A132" s="23">
        <v>43160</v>
      </c>
      <c r="B132" s="18" t="s">
        <v>211</v>
      </c>
      <c r="C132" s="15">
        <v>48330.75</v>
      </c>
      <c r="D132" s="20">
        <f>43564.99+4765.76</f>
        <v>48330.75</v>
      </c>
      <c r="E132" s="10" t="s">
        <v>212</v>
      </c>
      <c r="F132" s="18" t="s">
        <v>8</v>
      </c>
      <c r="G132" s="8"/>
    </row>
    <row r="133" spans="1:7" ht="22.5">
      <c r="A133" s="23">
        <v>43160</v>
      </c>
      <c r="B133" s="18" t="s">
        <v>213</v>
      </c>
      <c r="C133" s="15">
        <v>29712.400000000001</v>
      </c>
      <c r="D133" s="13">
        <v>0</v>
      </c>
      <c r="E133" s="10" t="s">
        <v>214</v>
      </c>
      <c r="F133" s="18" t="s">
        <v>8</v>
      </c>
      <c r="G133" s="8"/>
    </row>
    <row r="134" spans="1:7" ht="22.5">
      <c r="A134" s="23">
        <v>43160</v>
      </c>
      <c r="B134" s="18" t="s">
        <v>215</v>
      </c>
      <c r="C134" s="15">
        <v>57489.599999999999</v>
      </c>
      <c r="D134" s="20">
        <v>57489.599999999999</v>
      </c>
      <c r="E134" s="10" t="s">
        <v>214</v>
      </c>
      <c r="F134" s="18" t="s">
        <v>8</v>
      </c>
      <c r="G134" s="8"/>
    </row>
    <row r="135" spans="1:7" ht="22.5">
      <c r="A135" s="23">
        <v>43160</v>
      </c>
      <c r="B135" s="18" t="s">
        <v>216</v>
      </c>
      <c r="C135" s="13">
        <f>73405.44+9175.68+9175.68</f>
        <v>91756.799999999988</v>
      </c>
      <c r="D135" s="13">
        <f>73405.44+9175.68+9175.68</f>
        <v>91756.799999999988</v>
      </c>
      <c r="E135" s="10" t="s">
        <v>217</v>
      </c>
      <c r="F135" s="18" t="s">
        <v>8</v>
      </c>
      <c r="G135" s="8"/>
    </row>
    <row r="136" spans="1:7" ht="22.5">
      <c r="A136" s="23">
        <v>43160</v>
      </c>
      <c r="B136" s="18" t="s">
        <v>218</v>
      </c>
      <c r="C136" s="15">
        <v>21240</v>
      </c>
      <c r="D136" s="13">
        <v>21240</v>
      </c>
      <c r="E136" s="10" t="s">
        <v>219</v>
      </c>
      <c r="F136" s="18" t="s">
        <v>8</v>
      </c>
      <c r="G136" s="8"/>
    </row>
    <row r="137" spans="1:7" ht="22.5">
      <c r="A137" s="23">
        <v>43160</v>
      </c>
      <c r="B137" s="18" t="s">
        <v>215</v>
      </c>
      <c r="C137" s="15">
        <v>105533.3</v>
      </c>
      <c r="D137" s="20">
        <v>105533.3</v>
      </c>
      <c r="E137" s="10" t="s">
        <v>220</v>
      </c>
      <c r="F137" s="18" t="s">
        <v>8</v>
      </c>
      <c r="G137" s="8"/>
    </row>
    <row r="138" spans="1:7" ht="22.5">
      <c r="A138" s="23">
        <v>43161</v>
      </c>
      <c r="B138" s="18" t="s">
        <v>221</v>
      </c>
      <c r="C138" s="15">
        <v>192000</v>
      </c>
      <c r="D138" s="20">
        <f>25273.23+25800.93+26760.84</f>
        <v>77835</v>
      </c>
      <c r="E138" s="10" t="s">
        <v>222</v>
      </c>
      <c r="F138" s="18" t="s">
        <v>22</v>
      </c>
      <c r="G138" s="8"/>
    </row>
    <row r="139" spans="1:7" ht="33.75">
      <c r="A139" s="23">
        <v>43161</v>
      </c>
      <c r="B139" s="18" t="s">
        <v>63</v>
      </c>
      <c r="C139" s="15">
        <v>1070</v>
      </c>
      <c r="D139" s="13">
        <v>1070</v>
      </c>
      <c r="E139" s="10" t="s">
        <v>47</v>
      </c>
      <c r="F139" s="18" t="s">
        <v>17</v>
      </c>
      <c r="G139" s="8"/>
    </row>
    <row r="140" spans="1:7" ht="33.75">
      <c r="A140" s="23">
        <v>43164</v>
      </c>
      <c r="B140" s="18" t="s">
        <v>223</v>
      </c>
      <c r="C140" s="15">
        <v>6000</v>
      </c>
      <c r="D140" s="13">
        <v>6000</v>
      </c>
      <c r="E140" s="10" t="s">
        <v>114</v>
      </c>
      <c r="F140" s="18" t="s">
        <v>17</v>
      </c>
      <c r="G140" s="8"/>
    </row>
    <row r="141" spans="1:7" ht="33.75">
      <c r="A141" s="23">
        <v>43164</v>
      </c>
      <c r="B141" s="18" t="s">
        <v>224</v>
      </c>
      <c r="C141" s="15">
        <v>499</v>
      </c>
      <c r="D141" s="13">
        <v>499</v>
      </c>
      <c r="E141" s="10" t="s">
        <v>133</v>
      </c>
      <c r="F141" s="18" t="s">
        <v>17</v>
      </c>
      <c r="G141" s="8"/>
    </row>
    <row r="142" spans="1:7" ht="22.5">
      <c r="A142" s="23">
        <v>43164</v>
      </c>
      <c r="B142" s="18" t="s">
        <v>225</v>
      </c>
      <c r="C142" s="15">
        <v>36580</v>
      </c>
      <c r="D142" s="20">
        <v>36580</v>
      </c>
      <c r="E142" s="10" t="s">
        <v>226</v>
      </c>
      <c r="F142" s="18" t="s">
        <v>8</v>
      </c>
      <c r="G142" s="8"/>
    </row>
    <row r="143" spans="1:7" ht="22.5">
      <c r="A143" s="23">
        <v>43165</v>
      </c>
      <c r="B143" s="18" t="s">
        <v>227</v>
      </c>
      <c r="C143" s="15">
        <v>168787.20000000001</v>
      </c>
      <c r="D143" s="13">
        <f>84393.6+84393.6</f>
        <v>168787.20000000001</v>
      </c>
      <c r="E143" s="10" t="s">
        <v>228</v>
      </c>
      <c r="F143" s="18" t="s">
        <v>8</v>
      </c>
      <c r="G143" s="8"/>
    </row>
    <row r="144" spans="1:7" ht="22.5">
      <c r="A144" s="23">
        <v>43165</v>
      </c>
      <c r="B144" s="18" t="s">
        <v>229</v>
      </c>
      <c r="C144" s="15">
        <v>38798.400000000001</v>
      </c>
      <c r="D144" s="13">
        <v>0</v>
      </c>
      <c r="E144" s="10" t="s">
        <v>230</v>
      </c>
      <c r="F144" s="18" t="s">
        <v>8</v>
      </c>
      <c r="G144" s="8"/>
    </row>
    <row r="145" spans="1:7" ht="33.75">
      <c r="A145" s="23">
        <v>43165</v>
      </c>
      <c r="B145" s="18" t="s">
        <v>231</v>
      </c>
      <c r="C145" s="15">
        <v>250</v>
      </c>
      <c r="D145" s="13">
        <v>250</v>
      </c>
      <c r="E145" s="10" t="s">
        <v>232</v>
      </c>
      <c r="F145" s="18" t="s">
        <v>17</v>
      </c>
      <c r="G145" s="8"/>
    </row>
    <row r="146" spans="1:7" ht="22.5">
      <c r="A146" s="23">
        <v>43166</v>
      </c>
      <c r="B146" s="18" t="s">
        <v>211</v>
      </c>
      <c r="C146" s="15">
        <v>36178.94</v>
      </c>
      <c r="D146" s="13">
        <v>36178.94</v>
      </c>
      <c r="E146" s="10" t="s">
        <v>212</v>
      </c>
      <c r="F146" s="18" t="s">
        <v>8</v>
      </c>
      <c r="G146" s="8"/>
    </row>
    <row r="147" spans="1:7" ht="22.5">
      <c r="A147" s="23">
        <v>43166</v>
      </c>
      <c r="B147" s="18" t="s">
        <v>6</v>
      </c>
      <c r="C147" s="15">
        <v>44983.61</v>
      </c>
      <c r="D147" s="13">
        <v>44983.61</v>
      </c>
      <c r="E147" s="10" t="s">
        <v>212</v>
      </c>
      <c r="F147" s="18" t="s">
        <v>8</v>
      </c>
      <c r="G147" s="8"/>
    </row>
    <row r="148" spans="1:7" ht="45">
      <c r="A148" s="23">
        <v>43168</v>
      </c>
      <c r="B148" s="18" t="s">
        <v>233</v>
      </c>
      <c r="C148" s="15">
        <v>2930</v>
      </c>
      <c r="D148" s="13">
        <v>2930</v>
      </c>
      <c r="E148" s="10" t="s">
        <v>214</v>
      </c>
      <c r="F148" s="18" t="s">
        <v>99</v>
      </c>
      <c r="G148" s="8"/>
    </row>
    <row r="149" spans="1:7" ht="45">
      <c r="A149" s="23">
        <v>43168</v>
      </c>
      <c r="B149" s="18" t="s">
        <v>234</v>
      </c>
      <c r="C149" s="15">
        <v>1820</v>
      </c>
      <c r="D149" s="13">
        <v>1820</v>
      </c>
      <c r="E149" s="10" t="s">
        <v>235</v>
      </c>
      <c r="F149" s="18" t="s">
        <v>99</v>
      </c>
      <c r="G149" s="8"/>
    </row>
    <row r="150" spans="1:7" ht="45">
      <c r="A150" s="23">
        <v>43168</v>
      </c>
      <c r="B150" s="18" t="s">
        <v>236</v>
      </c>
      <c r="C150" s="15">
        <v>5165</v>
      </c>
      <c r="D150" s="13">
        <v>5165</v>
      </c>
      <c r="E150" s="10" t="s">
        <v>197</v>
      </c>
      <c r="F150" s="18" t="s">
        <v>99</v>
      </c>
      <c r="G150" s="8"/>
    </row>
    <row r="151" spans="1:7" ht="22.5">
      <c r="A151" s="23">
        <v>43168</v>
      </c>
      <c r="B151" s="18" t="s">
        <v>10</v>
      </c>
      <c r="C151" s="15">
        <v>36999.870000000003</v>
      </c>
      <c r="D151" s="20">
        <f>35898.21+1101.66</f>
        <v>36999.870000000003</v>
      </c>
      <c r="E151" s="10" t="s">
        <v>212</v>
      </c>
      <c r="F151" s="18" t="s">
        <v>8</v>
      </c>
      <c r="G151" s="8"/>
    </row>
    <row r="152" spans="1:7" ht="33.75">
      <c r="A152" s="23">
        <v>43171</v>
      </c>
      <c r="B152" s="18" t="s">
        <v>237</v>
      </c>
      <c r="C152" s="15">
        <v>33010</v>
      </c>
      <c r="D152" s="13">
        <v>33010</v>
      </c>
      <c r="E152" s="10" t="s">
        <v>47</v>
      </c>
      <c r="F152" s="18" t="s">
        <v>17</v>
      </c>
      <c r="G152" s="8"/>
    </row>
    <row r="153" spans="1:7" ht="33.75">
      <c r="A153" s="23">
        <v>43171</v>
      </c>
      <c r="B153" s="18" t="s">
        <v>238</v>
      </c>
      <c r="C153" s="15">
        <v>480</v>
      </c>
      <c r="D153" s="13">
        <v>480</v>
      </c>
      <c r="E153" s="10" t="s">
        <v>239</v>
      </c>
      <c r="F153" s="18" t="s">
        <v>5</v>
      </c>
      <c r="G153" s="8"/>
    </row>
    <row r="154" spans="1:7" ht="33.75">
      <c r="A154" s="23">
        <v>43171</v>
      </c>
      <c r="B154" s="18" t="s">
        <v>218</v>
      </c>
      <c r="C154" s="15">
        <v>490</v>
      </c>
      <c r="D154" s="13">
        <v>490</v>
      </c>
      <c r="E154" s="10" t="s">
        <v>83</v>
      </c>
      <c r="F154" s="18" t="s">
        <v>17</v>
      </c>
      <c r="G154" s="8"/>
    </row>
    <row r="155" spans="1:7" ht="22.5">
      <c r="A155" s="23">
        <v>43171</v>
      </c>
      <c r="B155" s="18" t="s">
        <v>240</v>
      </c>
      <c r="C155" s="15">
        <v>198004</v>
      </c>
      <c r="D155" s="13">
        <v>99002</v>
      </c>
      <c r="E155" s="10" t="s">
        <v>241</v>
      </c>
      <c r="F155" s="18" t="s">
        <v>8</v>
      </c>
      <c r="G155" s="8"/>
    </row>
    <row r="156" spans="1:7" ht="22.5">
      <c r="A156" s="23">
        <v>43171</v>
      </c>
      <c r="B156" s="18" t="s">
        <v>215</v>
      </c>
      <c r="C156" s="15">
        <v>170392</v>
      </c>
      <c r="D156" s="13">
        <v>70000</v>
      </c>
      <c r="E156" s="10" t="s">
        <v>242</v>
      </c>
      <c r="F156" s="18" t="s">
        <v>8</v>
      </c>
      <c r="G156" s="8"/>
    </row>
    <row r="157" spans="1:7" ht="22.5">
      <c r="A157" s="23">
        <v>43171</v>
      </c>
      <c r="B157" s="18" t="s">
        <v>167</v>
      </c>
      <c r="C157" s="15">
        <v>6631.6</v>
      </c>
      <c r="D157" s="13">
        <v>6631.6</v>
      </c>
      <c r="E157" s="10" t="s">
        <v>168</v>
      </c>
      <c r="F157" s="18" t="s">
        <v>8</v>
      </c>
      <c r="G157" s="8"/>
    </row>
    <row r="158" spans="1:7" ht="33.75">
      <c r="A158" s="23">
        <v>43171</v>
      </c>
      <c r="B158" s="18" t="s">
        <v>243</v>
      </c>
      <c r="C158" s="15">
        <v>10000</v>
      </c>
      <c r="D158" s="20">
        <f>3293</f>
        <v>3293</v>
      </c>
      <c r="E158" s="10" t="s">
        <v>244</v>
      </c>
      <c r="F158" s="18" t="s">
        <v>5</v>
      </c>
      <c r="G158" s="8"/>
    </row>
    <row r="159" spans="1:7" ht="33.75">
      <c r="A159" s="23">
        <v>43171</v>
      </c>
      <c r="B159" s="18" t="s">
        <v>243</v>
      </c>
      <c r="C159" s="15">
        <v>10000</v>
      </c>
      <c r="D159" s="13">
        <v>0</v>
      </c>
      <c r="E159" s="10" t="s">
        <v>245</v>
      </c>
      <c r="F159" s="18" t="s">
        <v>5</v>
      </c>
      <c r="G159" s="8"/>
    </row>
    <row r="160" spans="1:7" ht="33.75">
      <c r="A160" s="23">
        <v>43171</v>
      </c>
      <c r="B160" s="18" t="s">
        <v>231</v>
      </c>
      <c r="C160" s="15">
        <v>490</v>
      </c>
      <c r="D160" s="13">
        <v>490</v>
      </c>
      <c r="E160" s="10" t="s">
        <v>47</v>
      </c>
      <c r="F160" s="18" t="s">
        <v>17</v>
      </c>
      <c r="G160" s="8"/>
    </row>
    <row r="161" spans="1:7" ht="33.75">
      <c r="A161" s="23">
        <v>43172</v>
      </c>
      <c r="B161" s="18" t="s">
        <v>237</v>
      </c>
      <c r="C161" s="15">
        <v>2280</v>
      </c>
      <c r="D161" s="13">
        <v>2280</v>
      </c>
      <c r="E161" s="10" t="s">
        <v>246</v>
      </c>
      <c r="F161" s="18" t="s">
        <v>17</v>
      </c>
      <c r="G161" s="8"/>
    </row>
    <row r="162" spans="1:7" ht="22.5">
      <c r="A162" s="23">
        <v>43173</v>
      </c>
      <c r="B162" s="18" t="s">
        <v>6</v>
      </c>
      <c r="C162" s="15">
        <v>48886.71</v>
      </c>
      <c r="D162" s="20">
        <f>33603.52+12566.43+799.37</f>
        <v>46969.32</v>
      </c>
      <c r="E162" s="10" t="s">
        <v>247</v>
      </c>
      <c r="F162" s="18" t="s">
        <v>8</v>
      </c>
      <c r="G162" s="8"/>
    </row>
    <row r="163" spans="1:7" ht="22.5">
      <c r="A163" s="23">
        <v>43173</v>
      </c>
      <c r="B163" s="18" t="s">
        <v>6</v>
      </c>
      <c r="C163" s="15">
        <v>48969.56</v>
      </c>
      <c r="D163" s="20">
        <f>25474.79+6679</f>
        <v>32153.79</v>
      </c>
      <c r="E163" s="10" t="s">
        <v>247</v>
      </c>
      <c r="F163" s="18" t="s">
        <v>8</v>
      </c>
      <c r="G163" s="8"/>
    </row>
    <row r="164" spans="1:7" ht="22.5">
      <c r="A164" s="23">
        <v>43173</v>
      </c>
      <c r="B164" s="18" t="s">
        <v>6</v>
      </c>
      <c r="C164" s="15">
        <v>51998.96</v>
      </c>
      <c r="D164" s="20">
        <f>37343.4+4398.82</f>
        <v>41742.22</v>
      </c>
      <c r="E164" s="10" t="s">
        <v>247</v>
      </c>
      <c r="F164" s="18" t="s">
        <v>8</v>
      </c>
      <c r="G164" s="8"/>
    </row>
    <row r="165" spans="1:7" ht="22.5">
      <c r="A165" s="23">
        <v>43173</v>
      </c>
      <c r="B165" s="18" t="s">
        <v>211</v>
      </c>
      <c r="C165" s="15">
        <v>34046.79</v>
      </c>
      <c r="D165" s="20">
        <f>29923.11+4123.68</f>
        <v>34046.79</v>
      </c>
      <c r="E165" s="10" t="s">
        <v>247</v>
      </c>
      <c r="F165" s="18" t="s">
        <v>8</v>
      </c>
      <c r="G165" s="8"/>
    </row>
    <row r="166" spans="1:7" ht="22.5">
      <c r="A166" s="23">
        <v>43173</v>
      </c>
      <c r="B166" s="18" t="s">
        <v>211</v>
      </c>
      <c r="C166" s="15">
        <v>55464.94</v>
      </c>
      <c r="D166" s="13">
        <v>55464.94</v>
      </c>
      <c r="E166" s="10" t="s">
        <v>247</v>
      </c>
      <c r="F166" s="18" t="s">
        <v>8</v>
      </c>
      <c r="G166" s="8"/>
    </row>
    <row r="167" spans="1:7" ht="22.5">
      <c r="A167" s="23">
        <v>43173</v>
      </c>
      <c r="B167" s="18" t="s">
        <v>10</v>
      </c>
      <c r="C167" s="15">
        <v>55300</v>
      </c>
      <c r="D167" s="20">
        <f>49623.24+3896.56</f>
        <v>53519.799999999996</v>
      </c>
      <c r="E167" s="10" t="s">
        <v>247</v>
      </c>
      <c r="F167" s="18" t="s">
        <v>8</v>
      </c>
      <c r="G167" s="8"/>
    </row>
    <row r="168" spans="1:7" ht="22.5">
      <c r="A168" s="23">
        <v>43173</v>
      </c>
      <c r="B168" s="18" t="s">
        <v>10</v>
      </c>
      <c r="C168" s="15">
        <v>53400</v>
      </c>
      <c r="D168" s="20">
        <f>1253.15+51521.89+624.96</f>
        <v>53400</v>
      </c>
      <c r="E168" s="10" t="s">
        <v>247</v>
      </c>
      <c r="F168" s="18" t="s">
        <v>8</v>
      </c>
      <c r="G168" s="8"/>
    </row>
    <row r="169" spans="1:7" ht="22.5">
      <c r="A169" s="23">
        <v>43174</v>
      </c>
      <c r="B169" s="18" t="s">
        <v>248</v>
      </c>
      <c r="C169" s="15">
        <v>77490.600000000006</v>
      </c>
      <c r="D169" s="13">
        <f>49312.2+14089.2+14089.2</f>
        <v>77490.599999999991</v>
      </c>
      <c r="E169" s="10" t="s">
        <v>249</v>
      </c>
      <c r="F169" s="18" t="s">
        <v>8</v>
      </c>
      <c r="G169" s="8"/>
    </row>
    <row r="170" spans="1:7" ht="22.5">
      <c r="A170" s="23">
        <v>43174</v>
      </c>
      <c r="B170" s="18" t="s">
        <v>250</v>
      </c>
      <c r="C170" s="15">
        <v>141750</v>
      </c>
      <c r="D170" s="13">
        <v>0</v>
      </c>
      <c r="E170" s="10" t="s">
        <v>251</v>
      </c>
      <c r="F170" s="18" t="s">
        <v>8</v>
      </c>
      <c r="G170" s="8"/>
    </row>
    <row r="171" spans="1:7" ht="22.5">
      <c r="A171" s="23">
        <v>43174</v>
      </c>
      <c r="B171" s="18" t="s">
        <v>252</v>
      </c>
      <c r="C171" s="15">
        <v>408280</v>
      </c>
      <c r="D171" s="13">
        <v>204140</v>
      </c>
      <c r="E171" s="10" t="s">
        <v>214</v>
      </c>
      <c r="F171" s="18" t="s">
        <v>8</v>
      </c>
      <c r="G171" s="8"/>
    </row>
    <row r="172" spans="1:7" ht="22.5">
      <c r="A172" s="23">
        <v>43174</v>
      </c>
      <c r="B172" s="18" t="s">
        <v>227</v>
      </c>
      <c r="C172" s="15">
        <v>182640.4</v>
      </c>
      <c r="D172" s="13">
        <v>14050.92</v>
      </c>
      <c r="E172" s="10" t="s">
        <v>253</v>
      </c>
      <c r="F172" s="18" t="s">
        <v>8</v>
      </c>
      <c r="G172" s="8"/>
    </row>
    <row r="173" spans="1:7" ht="22.5">
      <c r="A173" s="23">
        <v>43174</v>
      </c>
      <c r="B173" s="18" t="s">
        <v>252</v>
      </c>
      <c r="C173" s="15">
        <v>308098</v>
      </c>
      <c r="D173" s="20">
        <f>154049+49515.75+33010.5</f>
        <v>236575.25</v>
      </c>
      <c r="E173" s="10" t="s">
        <v>254</v>
      </c>
      <c r="F173" s="18" t="s">
        <v>8</v>
      </c>
      <c r="G173" s="8"/>
    </row>
    <row r="174" spans="1:7" ht="33.75">
      <c r="A174" s="23">
        <v>43175</v>
      </c>
      <c r="B174" s="18" t="s">
        <v>255</v>
      </c>
      <c r="C174" s="15">
        <v>179</v>
      </c>
      <c r="D174" s="13">
        <v>179</v>
      </c>
      <c r="E174" s="10" t="s">
        <v>256</v>
      </c>
      <c r="F174" s="18" t="s">
        <v>17</v>
      </c>
      <c r="G174" s="8"/>
    </row>
    <row r="175" spans="1:7" ht="22.5">
      <c r="A175" s="23">
        <v>43175</v>
      </c>
      <c r="B175" s="18" t="s">
        <v>216</v>
      </c>
      <c r="C175" s="15">
        <v>575840</v>
      </c>
      <c r="D175" s="20">
        <f>262845</f>
        <v>262845</v>
      </c>
      <c r="E175" s="10" t="s">
        <v>214</v>
      </c>
      <c r="F175" s="18" t="s">
        <v>8</v>
      </c>
      <c r="G175" s="8"/>
    </row>
    <row r="176" spans="1:7" ht="22.5">
      <c r="A176" s="23">
        <v>43175</v>
      </c>
      <c r="B176" s="18" t="s">
        <v>257</v>
      </c>
      <c r="C176" s="15">
        <v>696184.7</v>
      </c>
      <c r="D176" s="13">
        <f>357159.74+73282.72+73282.72</f>
        <v>503725.17999999993</v>
      </c>
      <c r="E176" s="10" t="s">
        <v>258</v>
      </c>
      <c r="F176" s="18" t="s">
        <v>8</v>
      </c>
      <c r="G176" s="8"/>
    </row>
    <row r="177" spans="1:7" ht="33.75">
      <c r="A177" s="23">
        <v>43175</v>
      </c>
      <c r="B177" s="18" t="s">
        <v>259</v>
      </c>
      <c r="C177" s="15">
        <v>2700</v>
      </c>
      <c r="D177" s="13">
        <v>2700</v>
      </c>
      <c r="E177" s="10" t="s">
        <v>260</v>
      </c>
      <c r="F177" s="18" t="s">
        <v>5</v>
      </c>
      <c r="G177" s="8"/>
    </row>
    <row r="178" spans="1:7" ht="22.5">
      <c r="A178" s="23">
        <v>43179</v>
      </c>
      <c r="B178" s="18" t="s">
        <v>211</v>
      </c>
      <c r="C178" s="15">
        <v>42385.94</v>
      </c>
      <c r="D178" s="20">
        <f>4450.37+37935.57</f>
        <v>42385.94</v>
      </c>
      <c r="E178" s="10" t="s">
        <v>247</v>
      </c>
      <c r="F178" s="18" t="s">
        <v>8</v>
      </c>
      <c r="G178" s="8"/>
    </row>
    <row r="179" spans="1:7" ht="22.5">
      <c r="A179" s="23">
        <v>43179</v>
      </c>
      <c r="B179" s="18" t="s">
        <v>211</v>
      </c>
      <c r="C179" s="15">
        <v>61984.99</v>
      </c>
      <c r="D179" s="13">
        <v>61984.99</v>
      </c>
      <c r="E179" s="10" t="s">
        <v>247</v>
      </c>
      <c r="F179" s="18" t="s">
        <v>8</v>
      </c>
      <c r="G179" s="8"/>
    </row>
    <row r="180" spans="1:7" ht="22.5">
      <c r="A180" s="23">
        <v>43179</v>
      </c>
      <c r="B180" s="18" t="s">
        <v>10</v>
      </c>
      <c r="C180" s="15">
        <v>47199.68</v>
      </c>
      <c r="D180" s="20">
        <f>41545.13+5654.55</f>
        <v>47199.68</v>
      </c>
      <c r="E180" s="10" t="s">
        <v>247</v>
      </c>
      <c r="F180" s="18" t="s">
        <v>8</v>
      </c>
      <c r="G180" s="8"/>
    </row>
    <row r="181" spans="1:7" ht="22.5">
      <c r="A181" s="23">
        <v>43179</v>
      </c>
      <c r="B181" s="18" t="s">
        <v>10</v>
      </c>
      <c r="C181" s="15">
        <v>1800</v>
      </c>
      <c r="D181" s="13">
        <v>1800</v>
      </c>
      <c r="E181" s="10" t="s">
        <v>247</v>
      </c>
      <c r="F181" s="18" t="s">
        <v>8</v>
      </c>
      <c r="G181" s="8"/>
    </row>
    <row r="182" spans="1:7" ht="22.5">
      <c r="A182" s="23">
        <v>43179</v>
      </c>
      <c r="B182" s="18" t="s">
        <v>26</v>
      </c>
      <c r="C182" s="15">
        <v>91776.8</v>
      </c>
      <c r="D182" s="20">
        <f>61716.3</f>
        <v>61716.3</v>
      </c>
      <c r="E182" s="10" t="s">
        <v>60</v>
      </c>
      <c r="F182" s="18" t="s">
        <v>8</v>
      </c>
      <c r="G182" s="18" t="s">
        <v>288</v>
      </c>
    </row>
    <row r="183" spans="1:7" ht="33.75">
      <c r="A183" s="23">
        <v>43180</v>
      </c>
      <c r="B183" s="18" t="s">
        <v>261</v>
      </c>
      <c r="C183" s="15">
        <v>375</v>
      </c>
      <c r="D183" s="13">
        <v>375</v>
      </c>
      <c r="E183" s="10" t="s">
        <v>262</v>
      </c>
      <c r="F183" s="18" t="s">
        <v>5</v>
      </c>
      <c r="G183" s="8"/>
    </row>
    <row r="184" spans="1:7" ht="33.75">
      <c r="A184" s="23">
        <v>43180</v>
      </c>
      <c r="B184" s="18" t="s">
        <v>129</v>
      </c>
      <c r="C184" s="15">
        <v>45000</v>
      </c>
      <c r="D184" s="20">
        <f>5507.48+6328.73</f>
        <v>11836.21</v>
      </c>
      <c r="E184" s="10" t="s">
        <v>24</v>
      </c>
      <c r="F184" s="18" t="s">
        <v>17</v>
      </c>
      <c r="G184" s="8"/>
    </row>
    <row r="185" spans="1:7" ht="22.5">
      <c r="A185" s="23">
        <v>43181</v>
      </c>
      <c r="B185" s="18" t="s">
        <v>26</v>
      </c>
      <c r="C185" s="15">
        <v>7139</v>
      </c>
      <c r="D185" s="13">
        <v>7139</v>
      </c>
      <c r="E185" s="10" t="s">
        <v>83</v>
      </c>
      <c r="F185" s="18" t="s">
        <v>8</v>
      </c>
      <c r="G185" s="8"/>
    </row>
    <row r="186" spans="1:7" ht="22.5">
      <c r="A186" s="23">
        <v>43181</v>
      </c>
      <c r="B186" s="18" t="s">
        <v>215</v>
      </c>
      <c r="C186" s="15">
        <v>81656</v>
      </c>
      <c r="D186" s="13">
        <v>40800</v>
      </c>
      <c r="E186" s="10" t="s">
        <v>214</v>
      </c>
      <c r="F186" s="18" t="s">
        <v>8</v>
      </c>
      <c r="G186" s="8"/>
    </row>
    <row r="187" spans="1:7" ht="22.5">
      <c r="A187" s="23">
        <v>43181</v>
      </c>
      <c r="B187" s="18" t="s">
        <v>263</v>
      </c>
      <c r="C187" s="15">
        <v>9074.2000000000007</v>
      </c>
      <c r="D187" s="13">
        <v>9074.2000000000007</v>
      </c>
      <c r="E187" s="10" t="s">
        <v>83</v>
      </c>
      <c r="F187" s="18" t="s">
        <v>8</v>
      </c>
      <c r="G187" s="8"/>
    </row>
    <row r="188" spans="1:7" ht="33.75">
      <c r="A188" s="23">
        <v>43182</v>
      </c>
      <c r="B188" s="18" t="s">
        <v>63</v>
      </c>
      <c r="C188" s="15">
        <v>180</v>
      </c>
      <c r="D188" s="13">
        <v>180</v>
      </c>
      <c r="E188" s="10" t="s">
        <v>264</v>
      </c>
      <c r="F188" s="18" t="s">
        <v>17</v>
      </c>
      <c r="G188" s="8"/>
    </row>
    <row r="189" spans="1:7" ht="45">
      <c r="A189" s="23">
        <v>43182</v>
      </c>
      <c r="B189" s="18" t="s">
        <v>265</v>
      </c>
      <c r="C189" s="15">
        <v>595</v>
      </c>
      <c r="D189" s="13">
        <v>595</v>
      </c>
      <c r="E189" s="10" t="s">
        <v>266</v>
      </c>
      <c r="F189" s="18" t="s">
        <v>267</v>
      </c>
      <c r="G189" s="8"/>
    </row>
    <row r="190" spans="1:7" ht="22.5">
      <c r="A190" s="23">
        <v>43182</v>
      </c>
      <c r="B190" s="18" t="s">
        <v>268</v>
      </c>
      <c r="C190" s="15">
        <v>56427.6</v>
      </c>
      <c r="D190" s="15">
        <v>56427.6</v>
      </c>
      <c r="E190" s="10" t="s">
        <v>269</v>
      </c>
      <c r="F190" s="18" t="s">
        <v>8</v>
      </c>
      <c r="G190" s="8"/>
    </row>
    <row r="191" spans="1:7" ht="33.75">
      <c r="A191" s="23">
        <v>43185</v>
      </c>
      <c r="B191" s="18" t="s">
        <v>63</v>
      </c>
      <c r="C191" s="15">
        <v>50</v>
      </c>
      <c r="D191" s="13">
        <v>50</v>
      </c>
      <c r="E191" s="10" t="s">
        <v>270</v>
      </c>
      <c r="F191" s="18" t="s">
        <v>17</v>
      </c>
      <c r="G191" s="8"/>
    </row>
    <row r="192" spans="1:7" ht="33.75">
      <c r="A192" s="23">
        <v>43186</v>
      </c>
      <c r="B192" s="18" t="s">
        <v>97</v>
      </c>
      <c r="C192" s="15">
        <v>451.2</v>
      </c>
      <c r="D192" s="13">
        <v>451.2</v>
      </c>
      <c r="E192" s="10" t="s">
        <v>271</v>
      </c>
      <c r="F192" s="18" t="s">
        <v>17</v>
      </c>
      <c r="G192" s="8"/>
    </row>
    <row r="193" spans="1:7" ht="33.75">
      <c r="A193" s="23">
        <v>43186</v>
      </c>
      <c r="B193" s="18" t="s">
        <v>63</v>
      </c>
      <c r="C193" s="15">
        <v>420</v>
      </c>
      <c r="D193" s="13">
        <v>420</v>
      </c>
      <c r="E193" s="10" t="s">
        <v>272</v>
      </c>
      <c r="F193" s="18" t="s">
        <v>17</v>
      </c>
      <c r="G193" s="8"/>
    </row>
    <row r="194" spans="1:7" ht="22.5">
      <c r="A194" s="23">
        <v>43186</v>
      </c>
      <c r="B194" s="18" t="s">
        <v>10</v>
      </c>
      <c r="C194" s="15">
        <v>22460</v>
      </c>
      <c r="D194" s="20">
        <f>456.76+20399.06+1511.57</f>
        <v>22367.39</v>
      </c>
      <c r="E194" s="10" t="s">
        <v>247</v>
      </c>
      <c r="F194" s="18" t="s">
        <v>8</v>
      </c>
      <c r="G194" s="8"/>
    </row>
    <row r="195" spans="1:7" ht="22.5">
      <c r="A195" s="23">
        <v>43186</v>
      </c>
      <c r="B195" s="18" t="s">
        <v>273</v>
      </c>
      <c r="C195" s="15">
        <v>9054.14</v>
      </c>
      <c r="D195" s="13">
        <v>9054.14</v>
      </c>
      <c r="E195" s="10" t="s">
        <v>16</v>
      </c>
      <c r="F195" s="18" t="s">
        <v>8</v>
      </c>
      <c r="G195" s="8"/>
    </row>
    <row r="196" spans="1:7" ht="22.5">
      <c r="A196" s="23">
        <v>43186</v>
      </c>
      <c r="B196" s="18" t="s">
        <v>274</v>
      </c>
      <c r="C196" s="15">
        <v>33038.82</v>
      </c>
      <c r="D196" s="20">
        <v>33038.82</v>
      </c>
      <c r="E196" s="10" t="s">
        <v>83</v>
      </c>
      <c r="F196" s="18" t="s">
        <v>8</v>
      </c>
      <c r="G196" s="8"/>
    </row>
    <row r="197" spans="1:7" ht="22.5">
      <c r="A197" s="23">
        <v>43186</v>
      </c>
      <c r="B197" s="18" t="s">
        <v>275</v>
      </c>
      <c r="C197" s="15">
        <v>1180</v>
      </c>
      <c r="D197" s="13">
        <v>1180</v>
      </c>
      <c r="E197" s="10" t="s">
        <v>276</v>
      </c>
      <c r="F197" s="18" t="s">
        <v>8</v>
      </c>
      <c r="G197" s="8"/>
    </row>
    <row r="198" spans="1:7" ht="22.5">
      <c r="A198" s="23">
        <v>43186</v>
      </c>
      <c r="B198" s="18" t="s">
        <v>277</v>
      </c>
      <c r="C198" s="15">
        <v>14663.02</v>
      </c>
      <c r="D198" s="13">
        <v>14663.02</v>
      </c>
      <c r="E198" s="10" t="s">
        <v>60</v>
      </c>
      <c r="F198" s="18" t="s">
        <v>8</v>
      </c>
      <c r="G198" s="8"/>
    </row>
    <row r="199" spans="1:7" ht="22.5">
      <c r="A199" s="23">
        <v>43186</v>
      </c>
      <c r="B199" s="18" t="s">
        <v>278</v>
      </c>
      <c r="C199" s="15">
        <v>49973</v>
      </c>
      <c r="D199" s="20">
        <v>49973</v>
      </c>
      <c r="E199" s="10" t="s">
        <v>60</v>
      </c>
      <c r="F199" s="18" t="s">
        <v>8</v>
      </c>
      <c r="G199" s="8"/>
    </row>
    <row r="200" spans="1:7" ht="22.5">
      <c r="A200" s="23">
        <v>43186</v>
      </c>
      <c r="B200" s="18" t="s">
        <v>279</v>
      </c>
      <c r="C200" s="15">
        <v>238714</v>
      </c>
      <c r="D200" s="13">
        <f>119357*2</f>
        <v>238714</v>
      </c>
      <c r="E200" s="10" t="s">
        <v>280</v>
      </c>
      <c r="F200" s="18" t="s">
        <v>8</v>
      </c>
      <c r="G200" s="8"/>
    </row>
    <row r="201" spans="1:7" ht="22.5">
      <c r="A201" s="23">
        <v>43188</v>
      </c>
      <c r="B201" s="18" t="s">
        <v>281</v>
      </c>
      <c r="C201" s="15">
        <v>7021</v>
      </c>
      <c r="D201" s="13">
        <v>7021</v>
      </c>
      <c r="E201" s="10" t="s">
        <v>269</v>
      </c>
      <c r="F201" s="18" t="s">
        <v>8</v>
      </c>
      <c r="G201" s="8"/>
    </row>
    <row r="202" spans="1:7" ht="33.75">
      <c r="A202" s="23">
        <v>43189</v>
      </c>
      <c r="B202" s="18" t="s">
        <v>97</v>
      </c>
      <c r="C202" s="15">
        <v>29.5</v>
      </c>
      <c r="D202" s="13">
        <v>29.5</v>
      </c>
      <c r="E202" s="10" t="s">
        <v>282</v>
      </c>
      <c r="F202" s="18" t="s">
        <v>17</v>
      </c>
      <c r="G202" s="8"/>
    </row>
    <row r="203" spans="1:7" ht="22.5">
      <c r="A203" s="23">
        <v>43189</v>
      </c>
      <c r="B203" s="18" t="s">
        <v>215</v>
      </c>
      <c r="C203" s="15">
        <v>8826.4</v>
      </c>
      <c r="D203" s="20">
        <v>8826.4</v>
      </c>
      <c r="E203" s="10" t="s">
        <v>283</v>
      </c>
      <c r="F203" s="18" t="s">
        <v>8</v>
      </c>
      <c r="G203" s="8"/>
    </row>
    <row r="204" spans="1:7" ht="33.75">
      <c r="A204" s="23">
        <v>43189</v>
      </c>
      <c r="B204" s="18" t="s">
        <v>284</v>
      </c>
      <c r="C204" s="13">
        <v>2694.75</v>
      </c>
      <c r="D204" s="13">
        <v>2694.75</v>
      </c>
      <c r="E204" s="10" t="s">
        <v>285</v>
      </c>
      <c r="F204" s="18" t="s">
        <v>5</v>
      </c>
      <c r="G204" s="8"/>
    </row>
    <row r="205" spans="1:7" ht="33.75">
      <c r="A205" s="23">
        <v>43189</v>
      </c>
      <c r="B205" s="18" t="s">
        <v>286</v>
      </c>
      <c r="C205" s="15">
        <v>795</v>
      </c>
      <c r="D205" s="13">
        <v>795</v>
      </c>
      <c r="E205" s="10" t="s">
        <v>287</v>
      </c>
      <c r="F205" s="18" t="s">
        <v>17</v>
      </c>
      <c r="G205" s="8"/>
    </row>
  </sheetData>
  <autoFilter ref="A3:G205"/>
  <pageMargins left="6.9444444444444448E-2" right="6.9444444444444448E-2" top="0.27777777777777779" bottom="6.9444444444444448E-2" header="0.3" footer="0.3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ხელშეკრულება</vt:lpstr>
      <vt:lpstr>Sheet1</vt:lpstr>
      <vt:lpstr>Sheet2</vt:lpstr>
      <vt:lpstr>Sheet3</vt:lpstr>
      <vt:lpstr>ხელშეკრულება!Print_Titles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Kaxa</dc:creator>
  <cp:lastModifiedBy>mlapanashvili</cp:lastModifiedBy>
  <dcterms:created xsi:type="dcterms:W3CDTF">2018-06-27T12:29:37Z</dcterms:created>
  <dcterms:modified xsi:type="dcterms:W3CDTF">2018-07-09T11:27:38Z</dcterms:modified>
</cp:coreProperties>
</file>